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2"/>
  </bookViews>
  <sheets>
    <sheet name="BS" sheetId="1" r:id="rId1"/>
    <sheet name="S.Equity" sheetId="2" r:id="rId2"/>
    <sheet name="P&amp;L" sheetId="3" r:id="rId3"/>
    <sheet name="CFS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0">'BS'!$A$1:$J$84</definedName>
    <definedName name="_xlnm.Print_Area" localSheetId="3">'CFS'!$A$1:$L$94</definedName>
    <definedName name="_xlnm.Print_Area" localSheetId="2">'P&amp;L'!$A$2:$J$106</definedName>
    <definedName name="_xlnm.Print_Area" localSheetId="1">'S.Equity'!$A$1:$M$67</definedName>
    <definedName name="_xlnm.Print_Titles" localSheetId="2">'P&amp;L'!$18:$23</definedName>
  </definedNames>
  <calcPr fullCalcOnLoad="1"/>
</workbook>
</file>

<file path=xl/sharedStrings.xml><?xml version="1.0" encoding="utf-8"?>
<sst xmlns="http://schemas.openxmlformats.org/spreadsheetml/2006/main" count="297" uniqueCount="245">
  <si>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</si>
  <si>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</si>
  <si>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</si>
  <si>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</si>
  <si>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</si>
  <si>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</si>
  <si>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</si>
  <si>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</si>
  <si>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</si>
  <si>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</si>
  <si>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</si>
  <si>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</si>
  <si>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</si>
  <si>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</si>
  <si>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</si>
  <si>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</si>
  <si>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</si>
  <si>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</si>
  <si>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</si>
  <si>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</si>
  <si>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</si>
  <si>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</si>
  <si>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</si>
  <si>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</si>
  <si>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</si>
  <si>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</si>
  <si>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</si>
  <si>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</si>
  <si>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</si>
  <si>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</si>
  <si>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</si>
  <si>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</si>
  <si>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</si>
  <si>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</si>
  <si>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</si>
  <si>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</si>
  <si>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</si>
  <si>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Currency translation differences</t>
  </si>
  <si>
    <t>Total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</si>
  <si>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</si>
  <si>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</si>
  <si>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</si>
  <si>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</si>
  <si>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</si>
  <si>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</si>
  <si>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</si>
  <si>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</si>
  <si>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</si>
  <si>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</si>
  <si>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</si>
  <si>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</si>
  <si>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</si>
  <si>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</si>
  <si>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</si>
  <si>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</si>
  <si>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ICULS-equity</t>
  </si>
  <si>
    <t>component</t>
  </si>
  <si>
    <t>Distribution to holders of ICULS</t>
  </si>
  <si>
    <t>Note 1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</si>
  <si>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</si>
  <si>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</si>
  <si>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</si>
  <si>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</si>
  <si>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</si>
  <si>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</si>
  <si>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</si>
  <si>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Operating profit before working capital changes</t>
  </si>
  <si>
    <t>Tax recoverable</t>
  </si>
  <si>
    <t>Loan drawdown</t>
  </si>
  <si>
    <t xml:space="preserve">Quarter ended </t>
  </si>
  <si>
    <t>corresponding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</si>
  <si>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</si>
  <si>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</si>
  <si>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</si>
  <si>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</si>
  <si>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</si>
  <si>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</si>
  <si>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</si>
  <si>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</si>
  <si>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Minority</t>
  </si>
  <si>
    <t xml:space="preserve">Total </t>
  </si>
  <si>
    <t>Attributable to :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</si>
  <si>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</si>
  <si>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</si>
  <si>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</si>
  <si>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</si>
  <si>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</si>
  <si>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</si>
  <si>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</si>
  <si>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</si>
  <si>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</si>
  <si>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</si>
  <si>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>Other payables and accruals</t>
  </si>
  <si>
    <t>capital</t>
  </si>
  <si>
    <t>premium</t>
  </si>
  <si>
    <t>fund</t>
  </si>
  <si>
    <t>translation</t>
  </si>
  <si>
    <t>reserve</t>
  </si>
  <si>
    <t>shares</t>
  </si>
  <si>
    <t>interests</t>
  </si>
  <si>
    <t>equity</t>
  </si>
  <si>
    <t>Exceptional items</t>
  </si>
  <si>
    <t>Property, plant and equipment</t>
  </si>
  <si>
    <t>Investment properties</t>
  </si>
  <si>
    <t>Land held for development</t>
  </si>
  <si>
    <t>Long term investments</t>
  </si>
  <si>
    <t>Intangible assets</t>
  </si>
  <si>
    <t>Deferred tax assets</t>
  </si>
  <si>
    <t>Share capital</t>
  </si>
  <si>
    <t>Reserves</t>
  </si>
  <si>
    <t>Deferred tax liabilities</t>
  </si>
  <si>
    <t xml:space="preserve">Share of profit less losses of </t>
  </si>
  <si>
    <t xml:space="preserve"> associate companies</t>
  </si>
  <si>
    <t>Accrued billings</t>
  </si>
  <si>
    <t>Progress billings</t>
  </si>
  <si>
    <t>Property development costs</t>
  </si>
  <si>
    <t>Other income</t>
  </si>
  <si>
    <t xml:space="preserve">                          INSAS BERHAD </t>
  </si>
  <si>
    <t>Equity holders of the Company</t>
  </si>
  <si>
    <t>Equity Attributable To Equity Holders of the Company</t>
  </si>
  <si>
    <t>Prepaid land lease payments</t>
  </si>
  <si>
    <t>Changes in working capital :-</t>
  </si>
  <si>
    <t>Gain on disposal of investment property</t>
  </si>
  <si>
    <t>* Net assets per share attributable to equity holders of the Company  is computed based on Total Shareholders' Funds</t>
  </si>
  <si>
    <t>Payment for intangible assets</t>
  </si>
  <si>
    <t>As at 1 July 2008</t>
  </si>
  <si>
    <t>Net profit for the financial period</t>
  </si>
  <si>
    <t xml:space="preserve">financial period </t>
  </si>
  <si>
    <t>Current financial</t>
  </si>
  <si>
    <t xml:space="preserve">Current </t>
  </si>
  <si>
    <t>financial quarter ended</t>
  </si>
  <si>
    <t xml:space="preserve">Financial period </t>
  </si>
  <si>
    <t>period ended</t>
  </si>
  <si>
    <t>Period ended</t>
  </si>
  <si>
    <t xml:space="preserve">(The Condensed Consolidated Statements of Changes in Equity should be read in conjunction with the audited financial statements for the financial year </t>
  </si>
  <si>
    <t>FY 2009</t>
  </si>
  <si>
    <t xml:space="preserve">(The Condensed Consolidated Income Statements should be read in conjunction with the audited financial statements for the financial </t>
  </si>
  <si>
    <t>Associate companies</t>
  </si>
  <si>
    <t>Tax payable</t>
  </si>
  <si>
    <t>Net cash generated from operating activities</t>
  </si>
  <si>
    <t>Repayment of loans and borrowings</t>
  </si>
  <si>
    <t>Bank overdrafts</t>
  </si>
  <si>
    <t>Cash and cash equivalents at beginning of the period</t>
  </si>
  <si>
    <t>Cash and cash equivalents at end of the period</t>
  </si>
  <si>
    <t>Cash generated from operations</t>
  </si>
  <si>
    <t>Profit for the financial period</t>
  </si>
  <si>
    <t>FY 2010</t>
  </si>
  <si>
    <t>30/06/2009</t>
  </si>
  <si>
    <t>year ended 30 June 2009 and the accompanying explanatory notes attached to the Interim Financial Statements)</t>
  </si>
  <si>
    <t>Short term investments</t>
  </si>
  <si>
    <t>Retained profit</t>
  </si>
  <si>
    <t xml:space="preserve">  quoted securities held for long term</t>
  </si>
  <si>
    <t xml:space="preserve">Writeback of /(Allowance for) diminution in value of </t>
  </si>
  <si>
    <t>As at 1 July 2009</t>
  </si>
  <si>
    <t>Gain arising from cancellation of ICULS</t>
  </si>
  <si>
    <t xml:space="preserve">Repayment of advances to </t>
  </si>
  <si>
    <t xml:space="preserve">  minority shareholders</t>
  </si>
  <si>
    <t xml:space="preserve"> preference shares in a subsidiary company</t>
  </si>
  <si>
    <t xml:space="preserve"> by a minority shareholder</t>
  </si>
  <si>
    <t>Hire purchase payables</t>
  </si>
  <si>
    <t>Retained profit/</t>
  </si>
  <si>
    <t>(Accumulated</t>
  </si>
  <si>
    <t>losses)</t>
  </si>
  <si>
    <t>ended 30 June 2009 and the accompanying explanatory notes attached to the Interim Financial Statements)</t>
  </si>
  <si>
    <t>Purchase of long term investments</t>
  </si>
  <si>
    <t>Purchase of short term investments</t>
  </si>
  <si>
    <t>Proceeds from disposal of short term investments</t>
  </si>
  <si>
    <t>Net cash (used in)/generated from investing activities</t>
  </si>
  <si>
    <t>Increase in monies held in trust</t>
  </si>
  <si>
    <t>Increase in fixed deposits pledged</t>
  </si>
  <si>
    <t>Decrease in cash and bank balances pledged</t>
  </si>
  <si>
    <t>Tax paid</t>
  </si>
  <si>
    <t>Repayment of hire purchase payables</t>
  </si>
  <si>
    <t>Note</t>
  </si>
  <si>
    <t>n/a</t>
  </si>
  <si>
    <t>Note 4</t>
  </si>
  <si>
    <t>Note 5</t>
  </si>
  <si>
    <t>Gain on capital repayment by an associate company</t>
  </si>
  <si>
    <t>Allowance for diminution in value of marketable securities</t>
  </si>
  <si>
    <t>Loss on disposal of quoted securities</t>
  </si>
  <si>
    <t>Staff cost including directors' remuneration</t>
  </si>
  <si>
    <t xml:space="preserve">  marketable securities</t>
  </si>
  <si>
    <t>Investment in jointly controlled entities</t>
  </si>
  <si>
    <t xml:space="preserve">   (excluding Minority Interests) divided by the total number of ordinary shares, net of shares bought back.</t>
  </si>
  <si>
    <t>Subscription of redeemable convertible</t>
  </si>
  <si>
    <t xml:space="preserve">Repayment of advances to minority shareholders </t>
  </si>
  <si>
    <t>(The Condensed Consolidated Cash Flow Statements should be read in conjunction with the audited financial statements</t>
  </si>
  <si>
    <t>for the financial year ended 30 June 2009 and the accompanying explanatory notes attached to the Interim Financial Statements)</t>
  </si>
  <si>
    <t>Proceeds from capital repayment by an associate company</t>
  </si>
  <si>
    <t>Dividend received from an associate company</t>
  </si>
  <si>
    <t>Exceptional items represent:-</t>
  </si>
  <si>
    <t>(The Condensed Consolidated Balance Sheets should be read in conjunction with the audited financial statements for the</t>
  </si>
  <si>
    <t>financial year ended 30 June 2009 and the accompanying explanatory notes attached to the Interim Financial Statements)</t>
  </si>
  <si>
    <t>Included in Administrative expenses is the following item :-</t>
  </si>
  <si>
    <t>Included in Other operating expenses are the following items :-</t>
  </si>
  <si>
    <t>Included in Other income are the following items:-</t>
  </si>
  <si>
    <t xml:space="preserve">Writeback of allowance for diminution in value of </t>
  </si>
  <si>
    <t xml:space="preserve"> shareholders</t>
  </si>
  <si>
    <t>31/12/2009</t>
  </si>
  <si>
    <t>24 February 2010</t>
  </si>
  <si>
    <t>Earnings per share (in sen)</t>
  </si>
  <si>
    <t xml:space="preserve"> jointly controlled entities</t>
  </si>
  <si>
    <t>Period ended 31 December 2009</t>
  </si>
  <si>
    <t>Balance as at 31 December 2009</t>
  </si>
  <si>
    <t>Repurchase of shares</t>
  </si>
  <si>
    <t>Repayment of advances to</t>
  </si>
  <si>
    <t xml:space="preserve"> minority shareholders</t>
  </si>
  <si>
    <t xml:space="preserve">  shareholders</t>
  </si>
  <si>
    <t xml:space="preserve">Dividends paid to minority </t>
  </si>
  <si>
    <t>Period ended 31 December 2008</t>
  </si>
  <si>
    <t>Dividends paid to minority</t>
  </si>
  <si>
    <t xml:space="preserve"> in a subsidiary company</t>
  </si>
  <si>
    <t xml:space="preserve">Disposal of equity interest </t>
  </si>
  <si>
    <t>31/12/2008</t>
  </si>
  <si>
    <t>31 DECEMBER 2009.</t>
  </si>
  <si>
    <t>Subscription of shares in associate companies</t>
  </si>
  <si>
    <t>Payment on investment properties</t>
  </si>
  <si>
    <t>Proceeds from disposal of non-current assets held for sale</t>
  </si>
  <si>
    <t>Net cash used in share buyback</t>
  </si>
  <si>
    <t>Proceeds from disposal of long term investments</t>
  </si>
  <si>
    <t>Gain on disposal of an associate company</t>
  </si>
  <si>
    <t>&lt; ---------------------------------------- Attributable to Equity Holders of the Company --------------------------------------- &gt;</t>
  </si>
  <si>
    <t>Net cash (used in)/generated from financing activities</t>
  </si>
  <si>
    <t>Net (decrease)/increase in cash and cash equivalents</t>
  </si>
  <si>
    <t>UNAUDITED FINANCIAL REPORT FOR THE SECOND QUARTER AND 6 MONTHS ENDED 31 DECEMBER 2009.</t>
  </si>
  <si>
    <t>CONDENSED CONSOLIDATED CASH FLOW STATEMENTS FOR THE SECOND QUARTER AND 6 MONTHS ENDED</t>
  </si>
  <si>
    <t>UNAUDITED FINANCIAL REPORT  FOR THE SECOND QUARTER AND 6 MONTHS ENDED 31 DECEMBER 2009.</t>
  </si>
  <si>
    <t>Amount due from associate companies</t>
  </si>
  <si>
    <t>Amount due to an associate company</t>
  </si>
  <si>
    <t xml:space="preserve">Net assets per share attributable to equity holders </t>
  </si>
  <si>
    <t>of the Company (RM)*</t>
  </si>
  <si>
    <t>CONDENSED CONSOLIDATED STATEMENTS OF CHANGES IN EQUITY FOR THE SECOND QUARTER AND 6 MONTHS ENDED 31 DECEMBER 2009.</t>
  </si>
  <si>
    <t>Balance as at 31 December 2008</t>
  </si>
  <si>
    <t>Unrealised exchange gain</t>
  </si>
  <si>
    <t xml:space="preserve">In the preceding financial period ended 31 December 2008, the finance costs excluded the 8% Irredeemable Convertible Unsecured Loan Stock ("ICULS") interest for the financial  </t>
  </si>
  <si>
    <t xml:space="preserve"> period ended 31 December 2008 of RM2,992,000. In accordance with the provisions of FRS 132 : Financial Instruments : Disclosure and Presentation, the ICULS interest was </t>
  </si>
  <si>
    <t xml:space="preserve"> expired on 19 April 2009.</t>
  </si>
  <si>
    <t>Allowance for bad and doubtful debts</t>
  </si>
  <si>
    <t xml:space="preserve">Unrealised exchange loss on translation of quoted </t>
  </si>
  <si>
    <t xml:space="preserve">  securities held for long term </t>
  </si>
  <si>
    <t>Payment to minority shareholder for acquisition of equity interest</t>
  </si>
  <si>
    <t xml:space="preserve">Subscription of redeemable convertible preference shares in a </t>
  </si>
  <si>
    <t xml:space="preserve">  subsidiary company by a minority shareholder</t>
  </si>
  <si>
    <t>Dividends paid to minority shareholders of subsidiary companies</t>
  </si>
  <si>
    <t xml:space="preserve"> disclosed as a distribution of equity in the Statement of Changes in Equity.  There is no ICULS interest payable for the 6 months ended 31 December 2009 as the ICULS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</si>
</sst>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  <numFmt numFmtId="174" formatCode="0.00_);\(0.00\)"/>
  </numFmts>
  <fonts count="7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3" xfId="0" applyFont="1" applyBorder="1" applyAlignment="1">
      <alignment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3" xfId="0" applyFont="1" applyBorder="1" applyAlignment="1" quotePrefix="1">
      <alignment horizontal="left"/>
    </xf>
    <xf numFmtId="39" fontId="2" fillId="0" borderId="3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15" fontId="2" fillId="0" borderId="4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166" fontId="0" fillId="0" borderId="8" xfId="15" applyNumberFormat="1" applyBorder="1" applyAlignment="1">
      <alignment/>
    </xf>
    <xf numFmtId="43" fontId="0" fillId="0" borderId="4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center"/>
    </xf>
    <xf numFmtId="15" fontId="2" fillId="0" borderId="4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>
      <alignment horizontal="center"/>
    </xf>
    <xf numFmtId="166" fontId="0" fillId="0" borderId="9" xfId="15" applyNumberFormat="1" applyBorder="1" applyAlignment="1">
      <alignment/>
    </xf>
    <xf numFmtId="166" fontId="0" fillId="0" borderId="4" xfId="15" applyNumberFormat="1" applyBorder="1" applyAlignment="1">
      <alignment horizontal="right"/>
    </xf>
    <xf numFmtId="38" fontId="0" fillId="0" borderId="6" xfId="0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9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0" fillId="0" borderId="10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43" fontId="0" fillId="0" borderId="4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174" fontId="0" fillId="0" borderId="4" xfId="15" applyNumberFormat="1" applyBorder="1" applyAlignment="1">
      <alignment/>
    </xf>
    <xf numFmtId="174" fontId="0" fillId="0" borderId="5" xfId="15" applyNumberFormat="1" applyBorder="1" applyAlignment="1">
      <alignment/>
    </xf>
    <xf numFmtId="166" fontId="2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166" fontId="0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 quotePrefix="1">
      <alignment/>
    </xf>
    <xf numFmtId="39" fontId="2" fillId="0" borderId="0" xfId="0" applyNumberFormat="1" applyFont="1" applyAlignment="1" quotePrefix="1">
      <alignment/>
    </xf>
    <xf numFmtId="166" fontId="0" fillId="0" borderId="4" xfId="15" applyNumberFormat="1" applyFont="1" applyBorder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/>
    </xf>
    <xf numFmtId="39" fontId="3" fillId="0" borderId="0" xfId="0" applyNumberFormat="1" applyFont="1" applyAlignment="1" quotePrefix="1">
      <alignment/>
    </xf>
    <xf numFmtId="38" fontId="0" fillId="0" borderId="2" xfId="0" applyNumberFormat="1" applyFont="1" applyFill="1" applyBorder="1" applyAlignment="1">
      <alignment/>
    </xf>
    <xf numFmtId="38" fontId="0" fillId="0" borderId="9" xfId="0" applyNumberFormat="1" applyFont="1" applyFill="1" applyBorder="1" applyAlignment="1">
      <alignment/>
    </xf>
    <xf numFmtId="38" fontId="0" fillId="0" borderId="6" xfId="0" applyNumberFormat="1" applyFont="1" applyFill="1" applyBorder="1" applyAlignment="1">
      <alignment/>
    </xf>
    <xf numFmtId="166" fontId="0" fillId="0" borderId="0" xfId="15" applyNumberFormat="1" applyFill="1" applyAlignment="1">
      <alignment/>
    </xf>
    <xf numFmtId="166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2" fontId="2" fillId="0" borderId="0" xfId="0" applyNumberFormat="1" applyFont="1" applyFill="1" applyAlignment="1" quotePrefix="1">
      <alignment horizontal="center"/>
    </xf>
    <xf numFmtId="38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38" fontId="0" fillId="0" borderId="0" xfId="0" applyNumberFormat="1" applyFont="1" applyFill="1" applyAlignment="1">
      <alignment/>
    </xf>
    <xf numFmtId="38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38" fontId="0" fillId="0" borderId="1" xfId="0" applyNumberFormat="1" applyFont="1" applyFill="1" applyBorder="1" applyAlignment="1">
      <alignment/>
    </xf>
    <xf numFmtId="166" fontId="0" fillId="0" borderId="0" xfId="15" applyNumberFormat="1" applyFont="1" applyFill="1" applyBorder="1" applyAlignment="1">
      <alignment/>
    </xf>
    <xf numFmtId="43" fontId="0" fillId="0" borderId="0" xfId="15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0" fontId="0" fillId="0" borderId="0" xfId="0" applyFill="1" applyAlignment="1" quotePrefix="1">
      <alignment horizontal="left"/>
    </xf>
    <xf numFmtId="166" fontId="0" fillId="0" borderId="7" xfId="15" applyNumberFormat="1" applyFill="1" applyBorder="1" applyAlignment="1">
      <alignment/>
    </xf>
    <xf numFmtId="0" fontId="2" fillId="0" borderId="0" xfId="0" applyFont="1" applyFill="1" applyAlignment="1" quotePrefix="1">
      <alignment horizontal="center"/>
    </xf>
    <xf numFmtId="166" fontId="0" fillId="0" borderId="6" xfId="15" applyNumberFormat="1" applyFill="1" applyBorder="1" applyAlignment="1">
      <alignment/>
    </xf>
    <xf numFmtId="166" fontId="0" fillId="0" borderId="2" xfId="15" applyNumberForma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15" fontId="2" fillId="0" borderId="11" xfId="0" applyNumberFormat="1" applyFont="1" applyFill="1" applyBorder="1" applyAlignment="1">
      <alignment horizontal="center"/>
    </xf>
    <xf numFmtId="0" fontId="0" fillId="0" borderId="11" xfId="0" applyFill="1" applyBorder="1" applyAlignment="1">
      <alignment/>
    </xf>
    <xf numFmtId="166" fontId="2" fillId="0" borderId="11" xfId="15" applyNumberFormat="1" applyFont="1" applyFill="1" applyBorder="1" applyAlignment="1">
      <alignment/>
    </xf>
    <xf numFmtId="166" fontId="2" fillId="0" borderId="12" xfId="15" applyNumberFormat="1" applyFont="1" applyFill="1" applyBorder="1" applyAlignment="1">
      <alignment/>
    </xf>
    <xf numFmtId="166" fontId="2" fillId="0" borderId="13" xfId="15" applyNumberFormat="1" applyFont="1" applyFill="1" applyBorder="1" applyAlignment="1">
      <alignment/>
    </xf>
    <xf numFmtId="166" fontId="2" fillId="0" borderId="14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/>
    </xf>
    <xf numFmtId="39" fontId="2" fillId="0" borderId="11" xfId="15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172" fontId="0" fillId="0" borderId="0" xfId="0" applyNumberFormat="1" applyFont="1" applyFill="1" applyAlignment="1" quotePrefix="1">
      <alignment horizontal="center"/>
    </xf>
    <xf numFmtId="166" fontId="0" fillId="0" borderId="0" xfId="15" applyNumberFormat="1" applyFont="1" applyFill="1" applyAlignment="1">
      <alignment horizontal="center"/>
    </xf>
    <xf numFmtId="166" fontId="2" fillId="0" borderId="9" xfId="15" applyNumberFormat="1" applyFont="1" applyFill="1" applyBorder="1" applyAlignment="1">
      <alignment/>
    </xf>
    <xf numFmtId="166" fontId="2" fillId="0" borderId="0" xfId="15" applyNumberFormat="1" applyFont="1" applyFill="1" applyAlignment="1">
      <alignment/>
    </xf>
    <xf numFmtId="166" fontId="2" fillId="0" borderId="0" xfId="15" applyNumberFormat="1" applyFont="1" applyFill="1" applyAlignment="1">
      <alignment horizontal="center"/>
    </xf>
    <xf numFmtId="166" fontId="2" fillId="0" borderId="0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166" fontId="0" fillId="0" borderId="0" xfId="15" applyNumberFormat="1" applyFill="1" applyBorder="1" applyAlignment="1">
      <alignment/>
    </xf>
    <xf numFmtId="43" fontId="2" fillId="0" borderId="11" xfId="15" applyNumberFormat="1" applyFont="1" applyFill="1" applyBorder="1" applyAlignment="1">
      <alignment/>
    </xf>
    <xf numFmtId="43" fontId="2" fillId="0" borderId="11" xfId="15" applyNumberFormat="1" applyFont="1" applyFill="1" applyBorder="1" applyAlignment="1">
      <alignment horizontal="right"/>
    </xf>
    <xf numFmtId="166" fontId="0" fillId="0" borderId="0" xfId="15" applyNumberFormat="1" applyFont="1" applyFill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%20-%20disposal%20of%20shar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1209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Eps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undfl12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122008\Con1208.xlw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\dell%20d\My%20Documents\winnie\con122008\Co1208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MS trades"/>
      <sheetName val="Sheet3"/>
    </sheetNames>
    <sheetDataSet>
      <sheetData sheetId="1">
        <row r="7">
          <cell r="D7">
            <v>-2296</v>
          </cell>
        </row>
        <row r="49">
          <cell r="E49">
            <v>-15.891090000000077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Analysis of forexc IS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Equity acctg for inv in JCE"/>
      <sheetName val="RPT"/>
      <sheetName val="Conso Notes to accts"/>
      <sheetName val="Analysis of project "/>
      <sheetName val="Project interest recognised"/>
      <sheetName val="MINORITY.XLS"/>
      <sheetName val="Goodwill"/>
    </sheetNames>
    <sheetDataSet>
      <sheetData sheetId="9">
        <row r="10">
          <cell r="V10">
            <v>64167.763723926</v>
          </cell>
        </row>
        <row r="12">
          <cell r="V12">
            <v>4836.84192</v>
          </cell>
        </row>
        <row r="16">
          <cell r="V16">
            <v>23764.02190882913</v>
          </cell>
        </row>
        <row r="20">
          <cell r="V20">
            <v>28201.723475</v>
          </cell>
        </row>
        <row r="22">
          <cell r="V22">
            <v>106424.6488</v>
          </cell>
        </row>
        <row r="24">
          <cell r="V24">
            <v>20426.27139</v>
          </cell>
        </row>
        <row r="26">
          <cell r="V26">
            <v>37575.62086</v>
          </cell>
        </row>
        <row r="28">
          <cell r="V28">
            <v>56924.5896</v>
          </cell>
        </row>
        <row r="30">
          <cell r="V30">
            <v>184.40348777850434</v>
          </cell>
        </row>
        <row r="33">
          <cell r="V33">
            <v>1570</v>
          </cell>
        </row>
        <row r="35">
          <cell r="V35">
            <v>63425.28</v>
          </cell>
        </row>
        <row r="36">
          <cell r="V36">
            <v>165740.22059512898</v>
          </cell>
        </row>
        <row r="37">
          <cell r="V37">
            <v>12961</v>
          </cell>
        </row>
        <row r="38">
          <cell r="V38">
            <v>28784.01444420602</v>
          </cell>
        </row>
        <row r="41">
          <cell r="V41">
            <v>29979.426964163387</v>
          </cell>
        </row>
        <row r="42">
          <cell r="V42">
            <v>3815.59172</v>
          </cell>
        </row>
        <row r="43">
          <cell r="V43">
            <v>38185.71203</v>
          </cell>
        </row>
        <row r="54">
          <cell r="V54">
            <v>-4410</v>
          </cell>
        </row>
        <row r="55">
          <cell r="V55">
            <v>19064.987812654836</v>
          </cell>
        </row>
        <row r="56">
          <cell r="V56">
            <v>289518.302874904</v>
          </cell>
        </row>
        <row r="57">
          <cell r="V57">
            <v>166229.71701</v>
          </cell>
        </row>
        <row r="58">
          <cell r="V58">
            <v>70244.21453682301</v>
          </cell>
        </row>
        <row r="63">
          <cell r="V63">
            <v>201919.374133745</v>
          </cell>
        </row>
        <row r="64">
          <cell r="V64">
            <v>0</v>
          </cell>
        </row>
        <row r="65">
          <cell r="V65">
            <v>41796.126463093</v>
          </cell>
        </row>
        <row r="66">
          <cell r="V66">
            <v>4161.54016</v>
          </cell>
        </row>
        <row r="70">
          <cell r="V70">
            <v>1253.944675192</v>
          </cell>
        </row>
        <row r="73">
          <cell r="V73">
            <v>129176.47310999999</v>
          </cell>
        </row>
        <row r="75">
          <cell r="V75">
            <v>969</v>
          </cell>
        </row>
        <row r="81">
          <cell r="V81">
            <v>47.601219999999984</v>
          </cell>
        </row>
        <row r="86">
          <cell r="V86">
            <v>693333.1183726199</v>
          </cell>
        </row>
        <row r="90">
          <cell r="V90">
            <v>66393.57</v>
          </cell>
        </row>
        <row r="93">
          <cell r="V93">
            <v>1199</v>
          </cell>
        </row>
        <row r="94">
          <cell r="V94">
            <v>-12911</v>
          </cell>
        </row>
        <row r="95">
          <cell r="V95">
            <v>11186.887284149758</v>
          </cell>
        </row>
        <row r="110">
          <cell r="V110">
            <v>56219.6575347534</v>
          </cell>
        </row>
        <row r="112">
          <cell r="V112">
            <v>17083.588352565694</v>
          </cell>
        </row>
        <row r="119">
          <cell r="V119">
            <v>251.818851272</v>
          </cell>
        </row>
        <row r="120">
          <cell r="V120">
            <v>6594.21293</v>
          </cell>
        </row>
        <row r="122">
          <cell r="V122">
            <v>9034.03582</v>
          </cell>
        </row>
        <row r="133">
          <cell r="V133">
            <v>202547.8270747694</v>
          </cell>
        </row>
        <row r="237">
          <cell r="V237">
            <v>13180.8032</v>
          </cell>
        </row>
        <row r="238">
          <cell r="V238">
            <v>241.52575019799994</v>
          </cell>
        </row>
        <row r="240">
          <cell r="V240">
            <v>-716.276525</v>
          </cell>
        </row>
        <row r="242">
          <cell r="V242">
            <v>-1016.5422599999999</v>
          </cell>
        </row>
        <row r="248">
          <cell r="V248">
            <v>46315.5906139872</v>
          </cell>
        </row>
        <row r="250">
          <cell r="V250">
            <v>-3533.2577354844398</v>
          </cell>
        </row>
        <row r="430">
          <cell r="O430">
            <v>0</v>
          </cell>
        </row>
        <row r="431">
          <cell r="O431">
            <v>573.7810491999999</v>
          </cell>
        </row>
        <row r="432">
          <cell r="O432">
            <v>0</v>
          </cell>
        </row>
        <row r="462">
          <cell r="O462">
            <v>0</v>
          </cell>
        </row>
        <row r="473">
          <cell r="O473">
            <v>4260.265141260999</v>
          </cell>
        </row>
        <row r="612">
          <cell r="O612">
            <v>5433.097486403</v>
          </cell>
        </row>
        <row r="644">
          <cell r="O644">
            <v>10437.83080856</v>
          </cell>
        </row>
        <row r="649">
          <cell r="P649">
            <v>4553.757396176001</v>
          </cell>
        </row>
        <row r="662">
          <cell r="O662">
            <v>25102.666510737</v>
          </cell>
        </row>
        <row r="685">
          <cell r="Q685">
            <v>71158.99461281017</v>
          </cell>
        </row>
        <row r="696">
          <cell r="Q696">
            <v>89253.36137</v>
          </cell>
        </row>
        <row r="697">
          <cell r="Q697">
            <v>21.80631</v>
          </cell>
        </row>
        <row r="699">
          <cell r="Q699">
            <v>12257.487798286998</v>
          </cell>
        </row>
        <row r="703">
          <cell r="Q703">
            <v>18092.146929180002</v>
          </cell>
        </row>
        <row r="709">
          <cell r="Q709">
            <v>2238.5382400000008</v>
          </cell>
        </row>
        <row r="737">
          <cell r="K737">
            <v>0</v>
          </cell>
        </row>
        <row r="738">
          <cell r="K738">
            <v>3634.465614745</v>
          </cell>
        </row>
        <row r="739">
          <cell r="K739">
            <v>0</v>
          </cell>
        </row>
        <row r="779">
          <cell r="K779">
            <v>3762.75967</v>
          </cell>
        </row>
      </sheetData>
      <sheetData sheetId="15">
        <row r="130">
          <cell r="N130">
            <v>8383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Sept09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664286.1</v>
          </cell>
        </row>
        <row r="46">
          <cell r="C46">
            <v>6.429281714244797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 &amp; prepaid land lease"/>
      <sheetName val="assoco"/>
      <sheetName val="mi&amp;gw"/>
      <sheetName val="Sheet7"/>
      <sheetName val="summary"/>
      <sheetName val="cashflow"/>
      <sheetName val="LTI &amp; JCE"/>
      <sheetName val="mktsec&amp;ST investment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cash flow (co)"/>
      <sheetName val="Acq in FY06"/>
      <sheetName val="Acq in FY09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-7.748187993000045</v>
          </cell>
          <cell r="E9">
            <v>4.28282725468285</v>
          </cell>
          <cell r="F9">
            <v>4799.915784238716</v>
          </cell>
          <cell r="G9">
            <v>2499</v>
          </cell>
          <cell r="H9">
            <v>-667</v>
          </cell>
          <cell r="I9">
            <v>75</v>
          </cell>
        </row>
        <row r="10">
          <cell r="F10">
            <v>-4410</v>
          </cell>
        </row>
      </sheetData>
      <sheetData sheetId="8">
        <row r="42">
          <cell r="G42">
            <v>2238.5382400000008</v>
          </cell>
        </row>
        <row r="43">
          <cell r="G43">
            <v>-4553.757396176001</v>
          </cell>
        </row>
        <row r="45">
          <cell r="I45">
            <v>-15043.934467471</v>
          </cell>
        </row>
        <row r="49">
          <cell r="G49">
            <v>0</v>
          </cell>
        </row>
        <row r="50">
          <cell r="G50">
            <v>0</v>
          </cell>
        </row>
        <row r="51">
          <cell r="G51">
            <v>1180.2641168706637</v>
          </cell>
        </row>
        <row r="52">
          <cell r="G52">
            <v>585.6712154549987</v>
          </cell>
        </row>
        <row r="53">
          <cell r="G53">
            <v>12318.482565836619</v>
          </cell>
        </row>
        <row r="54">
          <cell r="G54">
            <v>5837.035954243994</v>
          </cell>
        </row>
        <row r="55">
          <cell r="G55">
            <v>-13925</v>
          </cell>
        </row>
        <row r="56">
          <cell r="G56">
            <v>-3359</v>
          </cell>
        </row>
        <row r="57">
          <cell r="G57">
            <v>-11548.410868521487</v>
          </cell>
        </row>
        <row r="58">
          <cell r="G58">
            <v>-63</v>
          </cell>
        </row>
        <row r="62">
          <cell r="G62">
            <v>4553.757396176001</v>
          </cell>
        </row>
        <row r="63">
          <cell r="G63">
            <v>-2238.5382400000008</v>
          </cell>
        </row>
        <row r="64">
          <cell r="G64">
            <v>-110.41221130800017</v>
          </cell>
        </row>
        <row r="70">
          <cell r="G70">
            <v>-4382.654934118</v>
          </cell>
        </row>
        <row r="71">
          <cell r="G71">
            <v>705.6382323500018</v>
          </cell>
        </row>
        <row r="72">
          <cell r="G72">
            <v>0</v>
          </cell>
        </row>
        <row r="73">
          <cell r="G73">
            <v>0</v>
          </cell>
        </row>
        <row r="75">
          <cell r="G75">
            <v>-11.11832</v>
          </cell>
        </row>
        <row r="77">
          <cell r="G77">
            <v>-10201.3578</v>
          </cell>
        </row>
        <row r="78">
          <cell r="G78">
            <v>-10191.553083392002</v>
          </cell>
        </row>
        <row r="80">
          <cell r="G80">
            <v>33060.79221</v>
          </cell>
        </row>
        <row r="81">
          <cell r="G81">
            <v>332.44869</v>
          </cell>
        </row>
        <row r="82">
          <cell r="G82">
            <v>-5797.243859904</v>
          </cell>
        </row>
        <row r="83">
          <cell r="G83">
            <v>419.21395</v>
          </cell>
        </row>
        <row r="84">
          <cell r="G84">
            <v>13049</v>
          </cell>
        </row>
        <row r="86">
          <cell r="G86">
            <v>-22903.25</v>
          </cell>
        </row>
        <row r="92">
          <cell r="G92">
            <v>-7050.696540000063</v>
          </cell>
        </row>
        <row r="93">
          <cell r="G93">
            <v>-91920.4423</v>
          </cell>
        </row>
        <row r="94">
          <cell r="G94">
            <v>20</v>
          </cell>
        </row>
        <row r="95">
          <cell r="G95">
            <v>-2073.870479</v>
          </cell>
        </row>
        <row r="96">
          <cell r="G96">
            <v>155038.25457679198</v>
          </cell>
        </row>
        <row r="97">
          <cell r="G97">
            <v>-101250.23882679197</v>
          </cell>
        </row>
        <row r="98">
          <cell r="G98">
            <v>-1599</v>
          </cell>
        </row>
        <row r="99">
          <cell r="G99">
            <v>-389.9157842387158</v>
          </cell>
        </row>
        <row r="100">
          <cell r="G100">
            <v>-1907</v>
          </cell>
        </row>
        <row r="101">
          <cell r="G101">
            <v>-75</v>
          </cell>
        </row>
        <row r="102">
          <cell r="G102">
            <v>0</v>
          </cell>
        </row>
        <row r="109">
          <cell r="G109">
            <v>-150.90769345050614</v>
          </cell>
        </row>
        <row r="116">
          <cell r="G116">
            <v>66589.30041682301</v>
          </cell>
        </row>
        <row r="117">
          <cell r="G117">
            <v>129799.69306490407</v>
          </cell>
        </row>
        <row r="118">
          <cell r="G118">
            <v>-969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Analysis of project "/>
      <sheetName val="Project interest recognised"/>
      <sheetName val="Goodwill"/>
      <sheetName val="MINORITY.XLS"/>
    </sheetNames>
    <sheetDataSet>
      <sheetData sheetId="8">
        <row r="425">
          <cell r="N425">
            <v>140</v>
          </cell>
        </row>
        <row r="426">
          <cell r="N426">
            <v>626.9325721999999</v>
          </cell>
        </row>
        <row r="427">
          <cell r="N427">
            <v>0</v>
          </cell>
        </row>
        <row r="453">
          <cell r="N453">
            <v>18082.280899999998</v>
          </cell>
        </row>
        <row r="464">
          <cell r="N464">
            <v>8653.83167872</v>
          </cell>
        </row>
        <row r="601">
          <cell r="N601">
            <v>2143.123164004</v>
          </cell>
        </row>
        <row r="638">
          <cell r="O638">
            <v>5239.902239543002</v>
          </cell>
        </row>
        <row r="726">
          <cell r="J726">
            <v>0</v>
          </cell>
        </row>
        <row r="727">
          <cell r="J727">
            <v>730.06225966</v>
          </cell>
        </row>
        <row r="728">
          <cell r="J728">
            <v>0</v>
          </cell>
        </row>
        <row r="764">
          <cell r="J764">
            <v>6266.15685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acquisit"/>
      <sheetName val="summa"/>
      <sheetName val=" interco to IB main"/>
      <sheetName val="grpinter"/>
      <sheetName val="LCSGROUP"/>
      <sheetName val="fixasset"/>
      <sheetName val="MI"/>
      <sheetName val="MAINPA"/>
      <sheetName val="no use"/>
      <sheetName val="not use"/>
      <sheetName val="support A13&amp;14"/>
      <sheetName val="main2"/>
      <sheetName val="GssbPA"/>
      <sheetName val="Interco sales"/>
      <sheetName val="Goodwill"/>
    </sheetNames>
    <sheetDataSet>
      <sheetData sheetId="12">
        <row r="445">
          <cell r="N445">
            <v>4786819.03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="75" zoomScaleNormal="75" workbookViewId="0" topLeftCell="A2">
      <selection activeCell="G76" sqref="G76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00"/>
    </row>
    <row r="2" spans="1:10" ht="12.75">
      <c r="A2" s="166" t="s">
        <v>23</v>
      </c>
      <c r="B2" s="166"/>
      <c r="C2" s="166"/>
      <c r="D2" s="166"/>
      <c r="E2" s="166"/>
      <c r="F2" s="166"/>
      <c r="G2" s="166"/>
      <c r="H2" s="166"/>
      <c r="I2" s="166"/>
      <c r="J2" s="100"/>
    </row>
    <row r="3" spans="1:10" ht="12.7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26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94"/>
    </row>
    <row r="5" spans="1:11" ht="13.5" thickBot="1">
      <c r="A5" s="56" t="s">
        <v>226</v>
      </c>
      <c r="B5" s="37"/>
      <c r="C5" s="37"/>
      <c r="D5" s="37"/>
      <c r="E5" s="37"/>
      <c r="F5" s="37"/>
      <c r="G5" s="37"/>
      <c r="H5" s="37"/>
      <c r="I5" s="37"/>
      <c r="J5" s="38"/>
      <c r="K5" s="20"/>
    </row>
    <row r="6" spans="1:10" ht="15.75">
      <c r="A6" s="30"/>
      <c r="B6" s="28"/>
      <c r="C6" s="25"/>
      <c r="D6" s="26"/>
      <c r="E6" s="26"/>
      <c r="F6" s="26"/>
      <c r="G6" s="29"/>
      <c r="H6" s="29"/>
      <c r="I6" s="29"/>
      <c r="J6" s="94"/>
    </row>
    <row r="7" spans="1:10" ht="15.75">
      <c r="A7" s="35" t="s">
        <v>31</v>
      </c>
      <c r="B7" s="28"/>
      <c r="C7" s="25"/>
      <c r="D7" s="26"/>
      <c r="E7" s="26"/>
      <c r="F7" s="26"/>
      <c r="G7" s="121"/>
      <c r="H7" s="29"/>
      <c r="I7" s="101"/>
      <c r="J7" s="94"/>
    </row>
    <row r="8" spans="1:9" ht="12.75">
      <c r="A8" s="6"/>
      <c r="B8" s="7"/>
      <c r="C8" s="8"/>
      <c r="D8" s="9"/>
      <c r="E8" s="9"/>
      <c r="F8" s="9"/>
      <c r="G8" s="122"/>
      <c r="H8" s="10"/>
      <c r="I8" s="21"/>
    </row>
    <row r="9" spans="1:9" ht="12.75">
      <c r="A9" s="9"/>
      <c r="B9" s="8"/>
      <c r="C9" s="8"/>
      <c r="D9" s="9"/>
      <c r="E9" s="9"/>
      <c r="F9" s="9"/>
      <c r="G9" s="122"/>
      <c r="H9" s="10"/>
      <c r="I9" s="21" t="s">
        <v>13</v>
      </c>
    </row>
    <row r="10" spans="1:9" ht="12.75">
      <c r="A10" s="9"/>
      <c r="B10" s="8"/>
      <c r="C10" s="8"/>
      <c r="D10" s="9"/>
      <c r="E10" s="9"/>
      <c r="F10" s="9"/>
      <c r="G10" s="122" t="s">
        <v>12</v>
      </c>
      <c r="H10" s="10"/>
      <c r="I10" s="67" t="s">
        <v>61</v>
      </c>
    </row>
    <row r="11" spans="1:9" ht="12.75">
      <c r="A11" s="9"/>
      <c r="B11" s="8"/>
      <c r="C11" s="8"/>
      <c r="D11" s="9"/>
      <c r="E11" s="9"/>
      <c r="F11" s="9"/>
      <c r="G11" s="123" t="s">
        <v>198</v>
      </c>
      <c r="H11" s="2"/>
      <c r="I11" s="65" t="s">
        <v>147</v>
      </c>
    </row>
    <row r="12" spans="1:9" ht="12.75">
      <c r="A12" s="9"/>
      <c r="B12" s="8"/>
      <c r="C12" s="8"/>
      <c r="D12" s="9"/>
      <c r="E12" s="9"/>
      <c r="F12" s="9"/>
      <c r="G12" s="123"/>
      <c r="H12" s="2"/>
      <c r="I12" s="65" t="s">
        <v>62</v>
      </c>
    </row>
    <row r="13" spans="1:9" ht="12.75">
      <c r="A13" s="9"/>
      <c r="B13" s="8"/>
      <c r="C13" s="8"/>
      <c r="D13" s="9"/>
      <c r="E13" s="9"/>
      <c r="F13" s="9"/>
      <c r="G13" s="124" t="s">
        <v>1</v>
      </c>
      <c r="H13" s="31"/>
      <c r="I13" s="31" t="s">
        <v>8</v>
      </c>
    </row>
    <row r="14" spans="1:7" ht="12.75">
      <c r="A14" s="4" t="s">
        <v>71</v>
      </c>
      <c r="B14" s="8"/>
      <c r="C14" s="8"/>
      <c r="D14" s="9"/>
      <c r="E14" s="9"/>
      <c r="F14" s="9"/>
      <c r="G14" s="125"/>
    </row>
    <row r="15" spans="1:9" ht="12.75">
      <c r="A15" s="4" t="s">
        <v>72</v>
      </c>
      <c r="B15" s="8"/>
      <c r="C15" s="8"/>
      <c r="D15" s="9"/>
      <c r="E15" s="9"/>
      <c r="F15" s="9"/>
      <c r="G15" s="126"/>
      <c r="H15" s="10"/>
      <c r="I15" s="10"/>
    </row>
    <row r="16" spans="1:9" ht="12.75">
      <c r="A16" s="23"/>
      <c r="B16" s="24" t="s">
        <v>102</v>
      </c>
      <c r="C16" s="26"/>
      <c r="D16" s="26"/>
      <c r="E16" s="9"/>
      <c r="F16" s="9"/>
      <c r="G16" s="126">
        <f>'[2]M-GER95A.XLS'!$V$10</f>
        <v>64167.763723926</v>
      </c>
      <c r="H16" s="10"/>
      <c r="I16" s="10">
        <v>66527</v>
      </c>
    </row>
    <row r="17" spans="1:9" ht="12.75">
      <c r="A17" s="23"/>
      <c r="B17" s="24" t="s">
        <v>103</v>
      </c>
      <c r="C17" s="25"/>
      <c r="D17" s="26"/>
      <c r="E17" s="9"/>
      <c r="F17" s="9"/>
      <c r="G17" s="126">
        <f>'[2]M-GER95A.XLS'!$V$28</f>
        <v>56924.5896</v>
      </c>
      <c r="H17" s="10"/>
      <c r="I17" s="10">
        <v>51495</v>
      </c>
    </row>
    <row r="18" spans="1:9" ht="12.75">
      <c r="A18" s="23"/>
      <c r="B18" s="24" t="s">
        <v>120</v>
      </c>
      <c r="C18" s="25"/>
      <c r="D18" s="26"/>
      <c r="E18" s="9"/>
      <c r="F18" s="9"/>
      <c r="G18" s="126">
        <f>'[2]M-GER95A.XLS'!$V$12</f>
        <v>4836.84192</v>
      </c>
      <c r="H18" s="10"/>
      <c r="I18" s="102">
        <v>4893</v>
      </c>
    </row>
    <row r="19" spans="1:9" ht="12.75">
      <c r="A19" s="23"/>
      <c r="B19" s="24" t="s">
        <v>104</v>
      </c>
      <c r="C19" s="25"/>
      <c r="D19" s="26"/>
      <c r="E19" s="9"/>
      <c r="F19" s="9"/>
      <c r="G19" s="126">
        <f>'[2]M-GER95A.XLS'!$V$26</f>
        <v>37575.62086</v>
      </c>
      <c r="H19" s="10"/>
      <c r="I19" s="10">
        <v>37576</v>
      </c>
    </row>
    <row r="20" spans="1:9" ht="12.75">
      <c r="A20" s="23"/>
      <c r="B20" s="24" t="s">
        <v>105</v>
      </c>
      <c r="C20" s="25"/>
      <c r="D20" s="26"/>
      <c r="E20" s="9"/>
      <c r="F20" s="9"/>
      <c r="G20" s="126">
        <f>'[2]M-GER95A.XLS'!$V$22</f>
        <v>106424.6488</v>
      </c>
      <c r="H20" s="10"/>
      <c r="I20" s="10">
        <v>97705</v>
      </c>
    </row>
    <row r="21" spans="1:9" ht="12.75">
      <c r="A21" s="23"/>
      <c r="B21" s="23" t="s">
        <v>137</v>
      </c>
      <c r="C21" s="26"/>
      <c r="D21" s="26"/>
      <c r="E21" s="9"/>
      <c r="F21" s="9"/>
      <c r="G21" s="126">
        <f>'[2]M-GER95A.XLS'!$V$16-'[2]ASSC.XLS'!$N$130</f>
        <v>15381.02190882913</v>
      </c>
      <c r="H21" s="10"/>
      <c r="I21" s="10">
        <f>15140</f>
        <v>15140</v>
      </c>
    </row>
    <row r="22" spans="1:9" ht="12.75">
      <c r="A22" s="23"/>
      <c r="B22" s="24" t="s">
        <v>182</v>
      </c>
      <c r="C22" s="26"/>
      <c r="D22" s="26"/>
      <c r="E22" s="9"/>
      <c r="F22" s="9"/>
      <c r="G22" s="126">
        <f>'[2]M-GER95A.XLS'!$V$20</f>
        <v>28201.723475</v>
      </c>
      <c r="H22" s="10"/>
      <c r="I22" s="108">
        <v>0</v>
      </c>
    </row>
    <row r="23" spans="1:9" ht="12.75">
      <c r="A23" s="23"/>
      <c r="B23" s="24" t="s">
        <v>106</v>
      </c>
      <c r="C23" s="25"/>
      <c r="D23" s="26"/>
      <c r="E23" s="9"/>
      <c r="F23" s="9"/>
      <c r="G23" s="126">
        <f>'[2]M-GER95A.XLS'!$V$24+'[2]M-GER95A.XLS'!$V$81+'[2]M-GER95A.XLS'!$V$30</f>
        <v>20658.276097778507</v>
      </c>
      <c r="H23" s="10"/>
      <c r="I23" s="10">
        <f>21313+184</f>
        <v>21497</v>
      </c>
    </row>
    <row r="24" spans="1:9" ht="12.75">
      <c r="A24" s="23"/>
      <c r="B24" s="24" t="s">
        <v>107</v>
      </c>
      <c r="C24" s="25"/>
      <c r="D24" s="26"/>
      <c r="E24" s="9"/>
      <c r="F24" s="9"/>
      <c r="G24" s="126">
        <f>'[2]M-GER95A.XLS'!$V$33</f>
        <v>1570</v>
      </c>
      <c r="H24" s="10"/>
      <c r="I24" s="10">
        <v>1570</v>
      </c>
    </row>
    <row r="25" spans="1:9" ht="12.75">
      <c r="A25" s="23"/>
      <c r="B25" s="26"/>
      <c r="C25" s="25"/>
      <c r="D25" s="26"/>
      <c r="E25" s="9"/>
      <c r="F25" s="9"/>
      <c r="G25" s="116">
        <f>SUM(G16:G24)+2</f>
        <v>335742.48638553364</v>
      </c>
      <c r="H25" s="10"/>
      <c r="I25" s="13">
        <f>SUM(I16:I24)</f>
        <v>296403</v>
      </c>
    </row>
    <row r="26" spans="1:9" ht="12.75">
      <c r="A26" s="23"/>
      <c r="B26" s="26"/>
      <c r="C26" s="25"/>
      <c r="D26" s="26"/>
      <c r="E26" s="9"/>
      <c r="F26" s="9"/>
      <c r="G26" s="126"/>
      <c r="H26" s="10"/>
      <c r="I26" s="10"/>
    </row>
    <row r="27" spans="1:9" ht="12.75">
      <c r="A27" s="39" t="s">
        <v>2</v>
      </c>
      <c r="B27" s="40"/>
      <c r="C27" s="39"/>
      <c r="D27" s="9"/>
      <c r="E27" s="9"/>
      <c r="F27" s="9"/>
      <c r="G27" s="126"/>
      <c r="H27" s="10"/>
      <c r="I27" s="10"/>
    </row>
    <row r="28" spans="1:9" ht="12.75">
      <c r="A28" s="39"/>
      <c r="B28" s="26" t="s">
        <v>115</v>
      </c>
      <c r="C28" s="39"/>
      <c r="D28" s="9"/>
      <c r="E28" s="9"/>
      <c r="F28" s="9"/>
      <c r="G28" s="126">
        <f>'[2]M-GER95A.XLS'!$V$41</f>
        <v>29979.426964163387</v>
      </c>
      <c r="H28" s="10"/>
      <c r="I28" s="10">
        <v>42298</v>
      </c>
    </row>
    <row r="29" spans="1:9" ht="12.75">
      <c r="A29" s="39"/>
      <c r="B29" s="23" t="s">
        <v>10</v>
      </c>
      <c r="C29" s="23"/>
      <c r="D29" s="9"/>
      <c r="E29" s="9"/>
      <c r="F29" s="9"/>
      <c r="G29" s="90">
        <f>'[2]M-GER95A.XLS'!$V$55</f>
        <v>19064.987812654836</v>
      </c>
      <c r="H29" s="11"/>
      <c r="I29" s="11">
        <v>20245</v>
      </c>
    </row>
    <row r="30" spans="1:9" ht="12.75">
      <c r="A30" s="39"/>
      <c r="B30" s="23" t="s">
        <v>89</v>
      </c>
      <c r="C30" s="24"/>
      <c r="D30" s="9"/>
      <c r="E30" s="9"/>
      <c r="F30" s="9"/>
      <c r="G30" s="90">
        <f>'[2]M-GER95A.XLS'!$V$36</f>
        <v>165740.22059512898</v>
      </c>
      <c r="H30" s="11"/>
      <c r="I30" s="11">
        <v>169118</v>
      </c>
    </row>
    <row r="31" spans="1:9" ht="12.75">
      <c r="A31" s="39"/>
      <c r="B31" s="24" t="s">
        <v>113</v>
      </c>
      <c r="C31" s="24"/>
      <c r="D31" s="9"/>
      <c r="E31" s="9"/>
      <c r="F31" s="9"/>
      <c r="G31" s="90">
        <f>'[2]M-GER95A.XLS'!$V$37</f>
        <v>12961</v>
      </c>
      <c r="H31" s="11"/>
      <c r="I31" s="19">
        <v>9602</v>
      </c>
    </row>
    <row r="32" spans="1:9" ht="12.75">
      <c r="A32" s="39"/>
      <c r="B32" s="24" t="s">
        <v>227</v>
      </c>
      <c r="C32" s="24"/>
      <c r="D32" s="9"/>
      <c r="E32" s="9"/>
      <c r="F32" s="9"/>
      <c r="G32" s="90">
        <f>'[2]ASSC.XLS'!$N$130</f>
        <v>8383</v>
      </c>
      <c r="H32" s="11"/>
      <c r="I32" s="19">
        <v>4761</v>
      </c>
    </row>
    <row r="33" spans="1:9" ht="12.75">
      <c r="A33" s="39"/>
      <c r="B33" s="24" t="s">
        <v>90</v>
      </c>
      <c r="C33" s="24"/>
      <c r="D33" s="9"/>
      <c r="E33" s="9"/>
      <c r="F33" s="9"/>
      <c r="G33" s="90">
        <f>'[2]M-GER95A.XLS'!$V$38</f>
        <v>28784.01444420602</v>
      </c>
      <c r="H33" s="11"/>
      <c r="I33" s="11">
        <v>36581</v>
      </c>
    </row>
    <row r="34" spans="1:9" ht="12.75">
      <c r="A34" s="39"/>
      <c r="B34" s="24" t="s">
        <v>149</v>
      </c>
      <c r="C34" s="24"/>
      <c r="D34" s="9"/>
      <c r="E34" s="9"/>
      <c r="F34" s="9"/>
      <c r="G34" s="90">
        <f>'[2]M-GER95A.XLS'!$V$43</f>
        <v>38185.71203</v>
      </c>
      <c r="H34" s="11"/>
      <c r="I34" s="11">
        <v>59204</v>
      </c>
    </row>
    <row r="35" spans="1:9" ht="12.75">
      <c r="A35" s="39"/>
      <c r="B35" s="24" t="s">
        <v>14</v>
      </c>
      <c r="C35" s="24"/>
      <c r="D35" s="9"/>
      <c r="E35" s="9"/>
      <c r="F35" s="9"/>
      <c r="G35" s="90">
        <f>'[2]M-GER95A.XLS'!$V$35</f>
        <v>63425.28</v>
      </c>
      <c r="H35" s="11"/>
      <c r="I35" s="11">
        <v>53641</v>
      </c>
    </row>
    <row r="36" spans="1:9" ht="12.75">
      <c r="A36" s="39"/>
      <c r="B36" s="24" t="s">
        <v>67</v>
      </c>
      <c r="C36" s="24"/>
      <c r="D36" s="9"/>
      <c r="E36" s="9"/>
      <c r="F36" s="9"/>
      <c r="G36" s="90">
        <f>'[2]M-GER95A.XLS'!$V$42</f>
        <v>3815.59172</v>
      </c>
      <c r="H36" s="11"/>
      <c r="I36" s="11">
        <v>4366</v>
      </c>
    </row>
    <row r="37" spans="1:9" ht="12.75">
      <c r="A37" s="39"/>
      <c r="B37" s="24" t="s">
        <v>15</v>
      </c>
      <c r="C37" s="24"/>
      <c r="D37" s="9"/>
      <c r="E37" s="9"/>
      <c r="F37" s="9"/>
      <c r="G37" s="90"/>
      <c r="H37" s="11"/>
      <c r="I37" s="11"/>
    </row>
    <row r="38" spans="1:9" ht="12.75">
      <c r="A38" s="39"/>
      <c r="B38" s="23" t="s">
        <v>16</v>
      </c>
      <c r="C38" s="24"/>
      <c r="D38" s="9"/>
      <c r="E38" s="9"/>
      <c r="F38" s="9"/>
      <c r="G38" s="90">
        <f>'[2]M-GER95A.XLS'!$V$56+'[2]M-GER95A.XLS'!$V$57</f>
        <v>455748.01988490403</v>
      </c>
      <c r="H38" s="11"/>
      <c r="I38" s="11">
        <v>430611</v>
      </c>
    </row>
    <row r="39" spans="1:9" ht="12.75">
      <c r="A39" s="39"/>
      <c r="B39" s="24" t="s">
        <v>17</v>
      </c>
      <c r="C39" s="24"/>
      <c r="D39" s="9"/>
      <c r="E39" s="9"/>
      <c r="F39" s="9"/>
      <c r="G39" s="90">
        <f>'[2]M-GER95A.XLS'!$V$58</f>
        <v>70244.21453682301</v>
      </c>
      <c r="H39" s="11"/>
      <c r="I39" s="11">
        <v>30717</v>
      </c>
    </row>
    <row r="40" spans="1:9" ht="12.75">
      <c r="A40" s="39"/>
      <c r="B40" s="40"/>
      <c r="C40" s="25"/>
      <c r="D40" s="9"/>
      <c r="E40" s="9"/>
      <c r="F40" s="9"/>
      <c r="G40" s="116">
        <f>SUM(G28:G39)</f>
        <v>896331.4679878802</v>
      </c>
      <c r="I40" s="13">
        <f>SUM(I28:I39)</f>
        <v>861144</v>
      </c>
    </row>
    <row r="41" spans="1:9" ht="12.75">
      <c r="A41" s="39"/>
      <c r="B41" s="40"/>
      <c r="C41" s="25"/>
      <c r="D41" s="9"/>
      <c r="E41" s="9"/>
      <c r="F41" s="9"/>
      <c r="G41" s="90"/>
      <c r="I41" s="11"/>
    </row>
    <row r="42" spans="1:9" ht="13.5" thickBot="1">
      <c r="A42" s="39" t="s">
        <v>73</v>
      </c>
      <c r="B42" s="40"/>
      <c r="C42" s="25"/>
      <c r="D42" s="9"/>
      <c r="E42" s="9"/>
      <c r="F42" s="9"/>
      <c r="G42" s="117">
        <f>G40+G25-1</f>
        <v>1232072.954373414</v>
      </c>
      <c r="I42" s="84">
        <f>I40+I25</f>
        <v>1157547</v>
      </c>
    </row>
    <row r="43" spans="1:9" ht="13.5" thickTop="1">
      <c r="A43" s="39"/>
      <c r="B43" s="40"/>
      <c r="C43" s="25"/>
      <c r="D43" s="9"/>
      <c r="E43" s="9"/>
      <c r="F43" s="9"/>
      <c r="G43" s="90"/>
      <c r="I43" s="11"/>
    </row>
    <row r="44" spans="1:9" ht="12.75">
      <c r="A44" s="39"/>
      <c r="B44" s="40"/>
      <c r="C44" s="25"/>
      <c r="D44" s="9"/>
      <c r="E44" s="9"/>
      <c r="F44" s="9"/>
      <c r="G44" s="90"/>
      <c r="I44" s="11"/>
    </row>
    <row r="45" spans="1:9" ht="12.75">
      <c r="A45" s="39" t="s">
        <v>74</v>
      </c>
      <c r="B45" s="40"/>
      <c r="C45" s="25"/>
      <c r="D45" s="9"/>
      <c r="E45" s="9"/>
      <c r="F45" s="9"/>
      <c r="G45" s="90"/>
      <c r="H45" s="11"/>
      <c r="I45" s="11"/>
    </row>
    <row r="46" spans="1:9" ht="12.75">
      <c r="A46" s="41" t="s">
        <v>119</v>
      </c>
      <c r="B46" s="40"/>
      <c r="C46" s="25"/>
      <c r="D46" s="9"/>
      <c r="E46" s="9"/>
      <c r="F46" s="9"/>
      <c r="G46" s="90"/>
      <c r="H46" s="11"/>
      <c r="I46" s="11"/>
    </row>
    <row r="47" spans="1:9" ht="12.75">
      <c r="A47" s="23"/>
      <c r="B47" s="24" t="s">
        <v>108</v>
      </c>
      <c r="C47" s="40"/>
      <c r="D47" s="9"/>
      <c r="E47" s="9"/>
      <c r="F47" s="9"/>
      <c r="G47" s="126">
        <f>'[2]M-GER95A.XLS'!$V$86+1</f>
        <v>693334.1183726199</v>
      </c>
      <c r="I47" s="10">
        <v>693334</v>
      </c>
    </row>
    <row r="48" spans="1:9" ht="12.75">
      <c r="A48" s="23"/>
      <c r="B48" s="24" t="s">
        <v>109</v>
      </c>
      <c r="C48" s="40"/>
      <c r="D48" s="9"/>
      <c r="E48" s="9"/>
      <c r="F48" s="9"/>
      <c r="G48" s="126">
        <f>'[2]M-GER95A.XLS'!$V$90+'[2]M-GER95A.XLS'!$V$93+'[2]M-GER95A.XLS'!$V$94+'[2]M-GER95A.XLS'!$V$95+1</f>
        <v>65869.45728414977</v>
      </c>
      <c r="I48" s="10">
        <v>67969</v>
      </c>
    </row>
    <row r="49" spans="1:10" ht="12.75">
      <c r="A49" s="23"/>
      <c r="B49" s="24" t="s">
        <v>150</v>
      </c>
      <c r="C49" s="4"/>
      <c r="D49" s="9"/>
      <c r="E49" s="9"/>
      <c r="F49" s="9"/>
      <c r="G49" s="118">
        <f>'[2]M-GER95A.XLS'!$V$110</f>
        <v>56219.6575347534</v>
      </c>
      <c r="I49" s="82">
        <v>13436</v>
      </c>
      <c r="J49" s="1"/>
    </row>
    <row r="50" spans="1:9" ht="12.75">
      <c r="A50" s="23"/>
      <c r="B50" s="26"/>
      <c r="C50" s="40"/>
      <c r="D50" s="9"/>
      <c r="E50" s="9"/>
      <c r="F50" s="9"/>
      <c r="G50" s="119">
        <f>SUM(G47:G49)</f>
        <v>815423.233191523</v>
      </c>
      <c r="I50" s="43">
        <f>SUM(I47:I49)</f>
        <v>774739</v>
      </c>
    </row>
    <row r="51" spans="1:10" ht="12.75">
      <c r="A51" s="14" t="s">
        <v>5</v>
      </c>
      <c r="B51" s="26"/>
      <c r="C51" s="40"/>
      <c r="D51" s="9"/>
      <c r="E51" s="9"/>
      <c r="F51" s="9"/>
      <c r="G51" s="126">
        <f>'[2]M-GER95A.XLS'!$V$112-'[2]M-GER95A.XLS'!$V$54</f>
        <v>21493.588352565694</v>
      </c>
      <c r="I51" s="10">
        <v>20328</v>
      </c>
      <c r="J51" s="1"/>
    </row>
    <row r="52" spans="1:9" ht="12.75">
      <c r="A52" s="57" t="s">
        <v>75</v>
      </c>
      <c r="B52" s="26"/>
      <c r="C52" s="40"/>
      <c r="D52" s="9"/>
      <c r="E52" s="9"/>
      <c r="F52" s="9"/>
      <c r="G52" s="116">
        <f>G50+G51</f>
        <v>836916.8215440887</v>
      </c>
      <c r="I52" s="13">
        <f>I50+I51</f>
        <v>795067</v>
      </c>
    </row>
    <row r="53" spans="1:9" ht="12.75">
      <c r="A53" s="86"/>
      <c r="B53" s="26"/>
      <c r="C53" s="40"/>
      <c r="D53" s="9"/>
      <c r="E53" s="9"/>
      <c r="F53" s="9"/>
      <c r="G53" s="90"/>
      <c r="I53" s="11"/>
    </row>
    <row r="54" spans="1:9" ht="12.75">
      <c r="A54" s="14" t="s">
        <v>76</v>
      </c>
      <c r="B54" s="26"/>
      <c r="C54" s="40"/>
      <c r="D54" s="9"/>
      <c r="E54" s="9"/>
      <c r="F54" s="9"/>
      <c r="G54" s="90"/>
      <c r="I54" s="11"/>
    </row>
    <row r="55" spans="1:9" ht="12.75">
      <c r="A55" s="85"/>
      <c r="B55" s="85" t="s">
        <v>159</v>
      </c>
      <c r="C55" s="26"/>
      <c r="D55" s="26"/>
      <c r="E55" s="26"/>
      <c r="F55" s="26"/>
      <c r="G55" s="121">
        <f>'[2]M-GER95A.XLS'!$V$122</f>
        <v>9034.03582</v>
      </c>
      <c r="H55" s="26"/>
      <c r="I55" s="29">
        <v>8232</v>
      </c>
    </row>
    <row r="56" spans="1:9" ht="12.75">
      <c r="A56" s="85"/>
      <c r="B56" s="85" t="s">
        <v>18</v>
      </c>
      <c r="C56" s="26"/>
      <c r="D56" s="26"/>
      <c r="E56" s="26"/>
      <c r="F56" s="26"/>
      <c r="G56" s="121">
        <f>'[2]M-GER95A.XLS'!$V$120</f>
        <v>6594.21293</v>
      </c>
      <c r="H56" s="26"/>
      <c r="I56" s="29">
        <v>3314</v>
      </c>
    </row>
    <row r="57" spans="1:9" ht="12.75">
      <c r="A57" s="85"/>
      <c r="B57" s="99" t="s">
        <v>110</v>
      </c>
      <c r="C57" s="40"/>
      <c r="D57" s="9"/>
      <c r="E57" s="9"/>
      <c r="F57" s="9"/>
      <c r="G57" s="126">
        <f>'[2]M-GER95A.XLS'!$V$119</f>
        <v>251.818851272</v>
      </c>
      <c r="I57" s="10">
        <v>976</v>
      </c>
    </row>
    <row r="58" spans="1:9" ht="12.75">
      <c r="A58" s="40"/>
      <c r="B58" s="40"/>
      <c r="C58" s="40"/>
      <c r="D58" s="9"/>
      <c r="E58" s="9"/>
      <c r="F58" s="9"/>
      <c r="G58" s="116">
        <f>G57+G55+G56</f>
        <v>15880.067601272</v>
      </c>
      <c r="I58" s="13">
        <f>SUM(I55:I57)</f>
        <v>12522</v>
      </c>
    </row>
    <row r="59" ht="12.75">
      <c r="G59" s="125"/>
    </row>
    <row r="60" spans="1:9" ht="12.75">
      <c r="A60" s="39" t="s">
        <v>4</v>
      </c>
      <c r="B60" s="40"/>
      <c r="C60" s="25"/>
      <c r="D60" s="9"/>
      <c r="E60" s="9"/>
      <c r="F60" s="9"/>
      <c r="G60" s="90"/>
      <c r="H60" s="11"/>
      <c r="I60" s="11"/>
    </row>
    <row r="61" spans="1:9" ht="12.75">
      <c r="A61" s="39"/>
      <c r="B61" s="23" t="s">
        <v>91</v>
      </c>
      <c r="C61" s="24"/>
      <c r="D61" s="9"/>
      <c r="E61" s="9"/>
      <c r="F61" s="9"/>
      <c r="G61" s="90">
        <f>SUM('[2]M-GER95A.XLS'!$V$63)</f>
        <v>201919.374133745</v>
      </c>
      <c r="H61" s="11"/>
      <c r="I61" s="11">
        <v>210746</v>
      </c>
    </row>
    <row r="62" spans="1:9" ht="12.75">
      <c r="A62" s="39"/>
      <c r="B62" s="24" t="s">
        <v>114</v>
      </c>
      <c r="C62" s="24"/>
      <c r="D62" s="9"/>
      <c r="E62" s="9"/>
      <c r="F62" s="9"/>
      <c r="G62" s="120">
        <f>'[2]M-GER95A.XLS'!$V$64</f>
        <v>0</v>
      </c>
      <c r="H62" s="11"/>
      <c r="I62" s="19">
        <v>63</v>
      </c>
    </row>
    <row r="63" spans="1:9" ht="12.75">
      <c r="A63" s="39"/>
      <c r="B63" s="24" t="s">
        <v>228</v>
      </c>
      <c r="C63" s="24"/>
      <c r="D63" s="9"/>
      <c r="E63" s="9"/>
      <c r="F63" s="9"/>
      <c r="G63" s="120">
        <v>0</v>
      </c>
      <c r="H63" s="11"/>
      <c r="I63" s="19">
        <v>10304</v>
      </c>
    </row>
    <row r="64" spans="1:9" ht="12.75">
      <c r="A64" s="39"/>
      <c r="B64" s="24" t="s">
        <v>92</v>
      </c>
      <c r="C64" s="24"/>
      <c r="D64" s="9"/>
      <c r="E64" s="9"/>
      <c r="F64" s="9"/>
      <c r="G64" s="127">
        <f>'[2]M-GER95A.XLS'!$V$65+'[2]M-GER95A.XLS'!$V$66</f>
        <v>45957.666623093</v>
      </c>
      <c r="H64" s="11"/>
      <c r="I64" s="11">
        <v>48361</v>
      </c>
    </row>
    <row r="65" spans="1:9" ht="12.75">
      <c r="A65" s="39"/>
      <c r="B65" s="24" t="s">
        <v>18</v>
      </c>
      <c r="C65" s="24"/>
      <c r="D65" s="9"/>
      <c r="E65" s="9"/>
      <c r="F65" s="9"/>
      <c r="G65" s="90">
        <f>'[2]M-GER95A.XLS'!$V$73+'[2]M-GER95A.XLS'!$V$75</f>
        <v>130145.47310999999</v>
      </c>
      <c r="H65" s="11"/>
      <c r="I65" s="11">
        <v>80259</v>
      </c>
    </row>
    <row r="66" spans="1:9" ht="12.75">
      <c r="A66" s="39"/>
      <c r="B66" s="23" t="s">
        <v>138</v>
      </c>
      <c r="C66" s="25"/>
      <c r="D66" s="9"/>
      <c r="E66" s="9"/>
      <c r="F66" s="9"/>
      <c r="G66" s="90">
        <f>'[2]M-GER95A.XLS'!$V$70</f>
        <v>1253.944675192</v>
      </c>
      <c r="H66" s="11"/>
      <c r="I66" s="11">
        <v>225</v>
      </c>
    </row>
    <row r="67" spans="1:9" ht="12.75">
      <c r="A67" s="39"/>
      <c r="B67" s="40"/>
      <c r="C67" s="35"/>
      <c r="D67" s="9"/>
      <c r="E67" s="9"/>
      <c r="F67" s="9"/>
      <c r="G67" s="116">
        <f>SUM(G61:G66)</f>
        <v>379276.45854202996</v>
      </c>
      <c r="I67" s="13">
        <f>SUM(I61:I66)</f>
        <v>349958</v>
      </c>
    </row>
    <row r="68" spans="1:9" ht="12.75">
      <c r="A68" s="39"/>
      <c r="B68" s="40"/>
      <c r="C68" s="35"/>
      <c r="D68" s="9"/>
      <c r="E68" s="9"/>
      <c r="F68" s="9"/>
      <c r="G68" s="90"/>
      <c r="I68" s="11"/>
    </row>
    <row r="69" spans="1:9" ht="12.75">
      <c r="A69" s="41" t="s">
        <v>77</v>
      </c>
      <c r="B69" s="40"/>
      <c r="C69" s="35"/>
      <c r="D69" s="9"/>
      <c r="E69" s="9"/>
      <c r="F69" s="9"/>
      <c r="G69" s="90">
        <f>G67+G58-1</f>
        <v>395155.526143302</v>
      </c>
      <c r="I69" s="11">
        <f>I67+I58</f>
        <v>362480</v>
      </c>
    </row>
    <row r="70" spans="2:9" ht="12.75">
      <c r="B70" s="40"/>
      <c r="C70" s="40"/>
      <c r="D70" s="9"/>
      <c r="E70" s="9"/>
      <c r="F70" s="9"/>
      <c r="G70" s="128"/>
      <c r="I70" s="10"/>
    </row>
    <row r="71" spans="1:9" ht="13.5" thickBot="1">
      <c r="A71" s="41" t="s">
        <v>78</v>
      </c>
      <c r="B71" s="40"/>
      <c r="C71" s="40"/>
      <c r="D71" s="9"/>
      <c r="E71" s="9"/>
      <c r="F71" s="9"/>
      <c r="G71" s="129">
        <f>G69+G52+1</f>
        <v>1232073.3476873906</v>
      </c>
      <c r="I71" s="12">
        <f>I69+I52</f>
        <v>1157547</v>
      </c>
    </row>
    <row r="72" spans="1:9" ht="13.5" thickTop="1">
      <c r="A72" s="3"/>
      <c r="C72" s="9"/>
      <c r="D72" s="9"/>
      <c r="E72" s="9"/>
      <c r="F72" s="9"/>
      <c r="G72" s="130">
        <f>G71-G42</f>
        <v>0.39331397670321167</v>
      </c>
      <c r="I72" s="19"/>
    </row>
    <row r="73" spans="1:9" ht="12.75">
      <c r="A73" s="3"/>
      <c r="C73" s="9"/>
      <c r="D73" s="9"/>
      <c r="E73" s="9"/>
      <c r="F73" s="9"/>
      <c r="G73" s="130"/>
      <c r="I73" s="19"/>
    </row>
    <row r="74" spans="1:9" ht="12.75">
      <c r="A74" s="57" t="s">
        <v>229</v>
      </c>
      <c r="C74" s="9"/>
      <c r="D74" s="9"/>
      <c r="E74" s="9"/>
      <c r="F74" s="9"/>
      <c r="G74" s="130"/>
      <c r="I74" s="19"/>
    </row>
    <row r="75" spans="1:10" ht="12.75">
      <c r="A75" s="57" t="s">
        <v>230</v>
      </c>
      <c r="C75" s="9"/>
      <c r="D75" s="9"/>
      <c r="E75" s="9"/>
      <c r="F75" s="21"/>
      <c r="G75" s="131">
        <f>(G50)/'[3]Sept09'!$C$38</f>
        <v>1.227518132912194</v>
      </c>
      <c r="H75" s="19"/>
      <c r="I75" s="69">
        <v>1.16</v>
      </c>
      <c r="J75" s="46"/>
    </row>
    <row r="76" spans="1:9" ht="12.75">
      <c r="A76" s="57"/>
      <c r="C76" s="9"/>
      <c r="D76" s="9"/>
      <c r="E76" s="9"/>
      <c r="F76" s="21"/>
      <c r="G76" s="69"/>
      <c r="H76" s="19"/>
      <c r="I76" s="69"/>
    </row>
    <row r="77" spans="1:9" ht="12.75">
      <c r="A77" s="57"/>
      <c r="C77" s="9"/>
      <c r="D77" s="9"/>
      <c r="E77" s="9"/>
      <c r="F77" s="21"/>
      <c r="G77" s="69"/>
      <c r="H77" s="19"/>
      <c r="I77" s="69"/>
    </row>
    <row r="78" spans="1:11" ht="12.75">
      <c r="A78" s="167" t="s">
        <v>191</v>
      </c>
      <c r="B78" s="167"/>
      <c r="C78" s="167"/>
      <c r="D78" s="167"/>
      <c r="E78" s="167"/>
      <c r="F78" s="167"/>
      <c r="G78" s="167"/>
      <c r="H78" s="167"/>
      <c r="I78" s="167"/>
      <c r="J78" s="167"/>
      <c r="K78" s="167"/>
    </row>
    <row r="79" spans="1:11" ht="12.75">
      <c r="A79" s="162" t="s">
        <v>192</v>
      </c>
      <c r="B79" s="162"/>
      <c r="C79" s="162"/>
      <c r="D79" s="162"/>
      <c r="E79" s="162"/>
      <c r="F79" s="162"/>
      <c r="G79" s="162"/>
      <c r="H79" s="162"/>
      <c r="I79" s="162"/>
      <c r="J79" s="162"/>
      <c r="K79" s="162"/>
    </row>
    <row r="80" spans="1:10" ht="12.75">
      <c r="A80" s="161"/>
      <c r="B80" s="161"/>
      <c r="C80" s="161"/>
      <c r="D80" s="161"/>
      <c r="E80" s="161"/>
      <c r="F80" s="161"/>
      <c r="G80" s="161"/>
      <c r="H80" s="161"/>
      <c r="I80" s="161"/>
      <c r="J80" s="110"/>
    </row>
    <row r="82" spans="1:11" ht="12.75">
      <c r="A82" s="163" t="s">
        <v>123</v>
      </c>
      <c r="B82" s="163"/>
      <c r="C82" s="163"/>
      <c r="D82" s="163"/>
      <c r="E82" s="163"/>
      <c r="F82" s="163"/>
      <c r="G82" s="163"/>
      <c r="H82" s="163"/>
      <c r="I82" s="163"/>
      <c r="J82" s="163"/>
      <c r="K82" s="113"/>
    </row>
    <row r="83" spans="1:11" ht="12.75">
      <c r="A83" s="164" t="s">
        <v>183</v>
      </c>
      <c r="B83" s="164"/>
      <c r="C83" s="164"/>
      <c r="D83" s="164"/>
      <c r="E83" s="164"/>
      <c r="F83" s="164"/>
      <c r="G83" s="164"/>
      <c r="H83" s="164"/>
      <c r="I83" s="164"/>
      <c r="J83" s="164"/>
      <c r="K83" s="114"/>
    </row>
    <row r="87" spans="1:9" ht="12.75">
      <c r="A87" s="39"/>
      <c r="B87" s="40"/>
      <c r="C87" s="39"/>
      <c r="D87" s="9"/>
      <c r="E87" s="9"/>
      <c r="F87" s="9"/>
      <c r="G87" s="10"/>
      <c r="I87" s="10"/>
    </row>
    <row r="88" spans="1:9" ht="12.75">
      <c r="A88" s="87"/>
      <c r="B88" s="88"/>
      <c r="C88" s="88"/>
      <c r="D88" s="89"/>
      <c r="E88" s="89"/>
      <c r="F88" s="89"/>
      <c r="G88" s="90"/>
      <c r="H88" s="91"/>
      <c r="I88" s="90"/>
    </row>
    <row r="89" spans="1:9" ht="12.75">
      <c r="A89" s="87"/>
      <c r="B89" s="88"/>
      <c r="C89" s="87"/>
      <c r="D89" s="89"/>
      <c r="E89" s="89"/>
      <c r="F89" s="89"/>
      <c r="G89" s="90"/>
      <c r="H89" s="91"/>
      <c r="I89" s="90"/>
    </row>
  </sheetData>
  <mergeCells count="8">
    <mergeCell ref="A1:I1"/>
    <mergeCell ref="A2:I2"/>
    <mergeCell ref="A3:I3"/>
    <mergeCell ref="A78:K78"/>
    <mergeCell ref="A80:I80"/>
    <mergeCell ref="A79:K79"/>
    <mergeCell ref="A82:J82"/>
    <mergeCell ref="A83:J83"/>
  </mergeCells>
  <printOptions/>
  <pageMargins left="1" right="0" top="0.1" bottom="0" header="0.26" footer="0.5"/>
  <pageSetup fitToHeight="1" fitToWidth="1" horizontalDpi="600" verticalDpi="600" orientation="portrait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39"/>
  <sheetViews>
    <sheetView zoomScale="75" zoomScaleNormal="75" workbookViewId="0" topLeftCell="C26">
      <selection activeCell="M17" sqref="M17"/>
    </sheetView>
  </sheetViews>
  <sheetFormatPr defaultColWidth="9.140625" defaultRowHeight="12.75"/>
  <cols>
    <col min="1" max="1" width="25.7109375" style="0" customWidth="1"/>
    <col min="2" max="2" width="6.7109375" style="0" customWidth="1"/>
    <col min="3" max="3" width="1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68" t="s">
        <v>117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5"/>
      <c r="M1" s="115"/>
    </row>
    <row r="2" spans="1:13" ht="12.75">
      <c r="A2" s="169" t="s">
        <v>83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11"/>
      <c r="M2" s="111"/>
    </row>
    <row r="3" spans="1:13" ht="12.75">
      <c r="A3" s="169" t="s">
        <v>84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11"/>
      <c r="M3" s="111"/>
    </row>
    <row r="4" spans="1:10" ht="12.75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3" ht="13.5" thickBot="1">
      <c r="A5" s="56" t="s">
        <v>224</v>
      </c>
      <c r="B5" s="37"/>
      <c r="C5" s="37"/>
      <c r="D5" s="37"/>
      <c r="E5" s="37"/>
      <c r="F5" s="37"/>
      <c r="G5" s="37"/>
      <c r="H5" s="37"/>
      <c r="I5" s="37"/>
      <c r="J5" s="33"/>
      <c r="K5" s="20"/>
      <c r="L5" s="20"/>
      <c r="M5" s="20"/>
    </row>
    <row r="6" spans="1:10" ht="15.75">
      <c r="A6" s="30"/>
      <c r="B6" s="28"/>
      <c r="C6" s="25"/>
      <c r="D6" s="26"/>
      <c r="E6" s="26"/>
      <c r="F6" s="26"/>
      <c r="G6" s="26"/>
      <c r="H6" s="29"/>
      <c r="I6" s="29"/>
      <c r="J6" s="29"/>
    </row>
    <row r="7" spans="1:10" ht="15.75">
      <c r="A7" s="57" t="s">
        <v>231</v>
      </c>
      <c r="B7" s="28"/>
      <c r="C7" s="25"/>
      <c r="D7" s="26"/>
      <c r="E7" s="26"/>
      <c r="F7" s="26"/>
      <c r="G7" s="26"/>
      <c r="H7" s="29"/>
      <c r="I7" s="29"/>
      <c r="J7" s="29"/>
    </row>
    <row r="8" ht="12.75">
      <c r="A8" s="14"/>
    </row>
    <row r="9" spans="2:13" ht="12.75">
      <c r="B9" s="14"/>
      <c r="D9" s="14" t="s">
        <v>221</v>
      </c>
      <c r="E9" s="92"/>
      <c r="F9" s="92"/>
      <c r="G9" s="92"/>
      <c r="H9" s="92"/>
      <c r="I9" s="92"/>
      <c r="J9" s="92"/>
      <c r="L9" s="21" t="s">
        <v>79</v>
      </c>
      <c r="M9" s="21" t="s">
        <v>80</v>
      </c>
    </row>
    <row r="10" spans="4:13" ht="12.75">
      <c r="D10" s="21"/>
      <c r="E10" s="21"/>
      <c r="F10" s="21"/>
      <c r="G10" s="21"/>
      <c r="H10" s="21" t="s">
        <v>35</v>
      </c>
      <c r="I10" s="21"/>
      <c r="J10" s="21" t="s">
        <v>160</v>
      </c>
      <c r="L10" s="67" t="s">
        <v>99</v>
      </c>
      <c r="M10" s="21" t="s">
        <v>100</v>
      </c>
    </row>
    <row r="11" spans="4:12" ht="12.75">
      <c r="D11" s="21" t="s">
        <v>32</v>
      </c>
      <c r="E11" s="21" t="s">
        <v>33</v>
      </c>
      <c r="F11" s="21" t="s">
        <v>55</v>
      </c>
      <c r="G11" s="21" t="s">
        <v>34</v>
      </c>
      <c r="H11" s="21" t="s">
        <v>96</v>
      </c>
      <c r="I11" s="21" t="s">
        <v>36</v>
      </c>
      <c r="J11" s="21" t="s">
        <v>161</v>
      </c>
      <c r="K11" s="21" t="s">
        <v>38</v>
      </c>
      <c r="L11" s="21"/>
    </row>
    <row r="12" spans="4:10" ht="12.75">
      <c r="D12" s="21" t="s">
        <v>93</v>
      </c>
      <c r="E12" s="21" t="s">
        <v>94</v>
      </c>
      <c r="F12" s="67" t="s">
        <v>56</v>
      </c>
      <c r="G12" s="21" t="s">
        <v>95</v>
      </c>
      <c r="H12" s="21" t="s">
        <v>97</v>
      </c>
      <c r="I12" s="21" t="s">
        <v>98</v>
      </c>
      <c r="J12" s="21" t="s">
        <v>162</v>
      </c>
    </row>
    <row r="13" spans="4:13" ht="12.75">
      <c r="D13" s="21" t="s">
        <v>8</v>
      </c>
      <c r="E13" s="21" t="s">
        <v>8</v>
      </c>
      <c r="F13" s="21" t="s">
        <v>8</v>
      </c>
      <c r="G13" s="21" t="s">
        <v>8</v>
      </c>
      <c r="H13" s="21" t="s">
        <v>8</v>
      </c>
      <c r="I13" s="21" t="s">
        <v>8</v>
      </c>
      <c r="J13" s="21" t="s">
        <v>8</v>
      </c>
      <c r="K13" s="21" t="s">
        <v>8</v>
      </c>
      <c r="L13" s="21" t="s">
        <v>8</v>
      </c>
      <c r="M13" s="21" t="s">
        <v>8</v>
      </c>
    </row>
    <row r="14" spans="1:12" ht="12.75">
      <c r="A14" s="51"/>
      <c r="D14" s="21"/>
      <c r="E14" s="21"/>
      <c r="F14" s="21"/>
      <c r="G14" s="21"/>
      <c r="H14" s="21"/>
      <c r="I14" s="21"/>
      <c r="J14" s="21"/>
      <c r="K14" s="21"/>
      <c r="L14" s="21"/>
    </row>
    <row r="15" spans="1:14" ht="12.75">
      <c r="A15" s="132" t="s">
        <v>202</v>
      </c>
      <c r="B15" s="125"/>
      <c r="C15" s="125"/>
      <c r="D15" s="122"/>
      <c r="E15" s="122"/>
      <c r="F15" s="122"/>
      <c r="G15" s="122"/>
      <c r="H15" s="122"/>
      <c r="I15" s="122"/>
      <c r="J15" s="122"/>
      <c r="K15" s="122"/>
      <c r="L15" s="122"/>
      <c r="M15" s="125"/>
      <c r="N15" s="125"/>
    </row>
    <row r="16" spans="1:14" ht="12.75">
      <c r="A16" s="125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</row>
    <row r="17" spans="1:36" ht="12.75">
      <c r="A17" s="133" t="s">
        <v>153</v>
      </c>
      <c r="B17" s="125"/>
      <c r="C17" s="125"/>
      <c r="D17" s="119">
        <v>693334</v>
      </c>
      <c r="E17" s="119">
        <v>66394</v>
      </c>
      <c r="F17" s="119">
        <v>0</v>
      </c>
      <c r="G17" s="119">
        <v>1200</v>
      </c>
      <c r="H17" s="119">
        <v>11687</v>
      </c>
      <c r="I17" s="119">
        <v>-11312</v>
      </c>
      <c r="J17" s="119">
        <v>13436</v>
      </c>
      <c r="K17" s="119">
        <f>SUM(D17:J17)</f>
        <v>774739</v>
      </c>
      <c r="L17" s="119">
        <v>20328</v>
      </c>
      <c r="M17" s="119">
        <f>L17+K17</f>
        <v>795067</v>
      </c>
      <c r="N17" s="119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</row>
    <row r="18" spans="1:36" ht="12.75">
      <c r="A18" s="125"/>
      <c r="B18" s="125"/>
      <c r="C18" s="125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</row>
    <row r="19" spans="1:36" ht="12.75">
      <c r="A19" s="125" t="s">
        <v>204</v>
      </c>
      <c r="B19" s="125"/>
      <c r="C19" s="125"/>
      <c r="D19" s="119">
        <v>0</v>
      </c>
      <c r="E19" s="119">
        <v>0</v>
      </c>
      <c r="F19" s="119">
        <v>0</v>
      </c>
      <c r="G19" s="119">
        <v>0</v>
      </c>
      <c r="H19" s="119">
        <v>0</v>
      </c>
      <c r="I19" s="119">
        <f>I34-I17</f>
        <v>-1599</v>
      </c>
      <c r="J19" s="119">
        <v>0</v>
      </c>
      <c r="K19" s="119">
        <f>SUM(D19:J19)</f>
        <v>-1599</v>
      </c>
      <c r="L19" s="119">
        <v>0</v>
      </c>
      <c r="M19" s="119">
        <f>L19+K19</f>
        <v>-1599</v>
      </c>
      <c r="N19" s="119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</row>
    <row r="20" spans="1:36" ht="12.75">
      <c r="A20" s="125"/>
      <c r="B20" s="125"/>
      <c r="C20" s="125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</row>
    <row r="21" spans="1:36" ht="12.75">
      <c r="A21" s="125" t="s">
        <v>212</v>
      </c>
      <c r="B21" s="125"/>
      <c r="C21" s="125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</row>
    <row r="22" spans="1:36" ht="12.75">
      <c r="A22" s="125" t="s">
        <v>211</v>
      </c>
      <c r="B22" s="125"/>
      <c r="C22" s="125"/>
      <c r="D22" s="119">
        <v>0</v>
      </c>
      <c r="E22" s="119">
        <v>0</v>
      </c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f>SUM(D22:J22)</f>
        <v>0</v>
      </c>
      <c r="L22" s="119">
        <f>-'[4]mi&amp;gw'!$I$9</f>
        <v>-75</v>
      </c>
      <c r="M22" s="119">
        <f>L22+K22</f>
        <v>-75</v>
      </c>
      <c r="N22" s="119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</row>
    <row r="23" spans="1:36" ht="12.75">
      <c r="A23" s="125"/>
      <c r="B23" s="125"/>
      <c r="C23" s="125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</row>
    <row r="24" spans="1:36" ht="12.75">
      <c r="A24" s="125" t="s">
        <v>37</v>
      </c>
      <c r="B24" s="125"/>
      <c r="C24" s="125"/>
      <c r="D24" s="119">
        <v>0</v>
      </c>
      <c r="E24" s="119">
        <v>0</v>
      </c>
      <c r="F24" s="119">
        <v>0</v>
      </c>
      <c r="G24" s="119">
        <v>0</v>
      </c>
      <c r="H24" s="119">
        <f>H34-H17</f>
        <v>-501.11271585024224</v>
      </c>
      <c r="I24" s="119">
        <v>0</v>
      </c>
      <c r="J24" s="119">
        <v>0</v>
      </c>
      <c r="K24" s="119">
        <f>SUM(D24:J24)</f>
        <v>-501.11271585024224</v>
      </c>
      <c r="L24" s="119">
        <f>-'[4]mi&amp;gw'!$E$9-'[4]mi&amp;gw'!$D$9+2</f>
        <v>5.4653607383171945</v>
      </c>
      <c r="M24" s="119">
        <f>L24+K24</f>
        <v>-495.64735511192504</v>
      </c>
      <c r="N24" s="119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</row>
    <row r="25" spans="1:36" ht="12.75">
      <c r="A25" s="125"/>
      <c r="B25" s="125"/>
      <c r="C25" s="125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</row>
    <row r="26" spans="1:36" ht="12.75">
      <c r="A26" s="133" t="s">
        <v>205</v>
      </c>
      <c r="B26" s="125"/>
      <c r="C26" s="125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</row>
    <row r="27" spans="1:36" ht="12.75">
      <c r="A27" s="133" t="s">
        <v>206</v>
      </c>
      <c r="B27" s="125"/>
      <c r="C27" s="125"/>
      <c r="D27" s="119">
        <v>0</v>
      </c>
      <c r="E27" s="119">
        <v>0</v>
      </c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f>SUM(D27:J27)</f>
        <v>0</v>
      </c>
      <c r="L27" s="119">
        <f>-'[4]mi&amp;gw'!$G$9-'[4]mi&amp;gw'!$H$9-'[4]mi&amp;gw'!$I$9</f>
        <v>-1907</v>
      </c>
      <c r="M27" s="119">
        <f>L27+K27</f>
        <v>-1907</v>
      </c>
      <c r="N27" s="119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</row>
    <row r="28" spans="1:36" ht="12.75">
      <c r="A28" s="125"/>
      <c r="B28" s="125"/>
      <c r="C28" s="125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</row>
    <row r="29" spans="1:36" ht="12.75">
      <c r="A29" s="125" t="s">
        <v>208</v>
      </c>
      <c r="B29" s="125"/>
      <c r="C29" s="125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</row>
    <row r="30" spans="1:36" ht="12.75">
      <c r="A30" s="125" t="s">
        <v>207</v>
      </c>
      <c r="B30" s="125"/>
      <c r="C30" s="125"/>
      <c r="D30" s="119">
        <v>0</v>
      </c>
      <c r="E30" s="119">
        <v>0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f>SUM(D30:J30)</f>
        <v>0</v>
      </c>
      <c r="L30" s="119">
        <f>-'[4]mi&amp;gw'!$F$9-'[4]mi&amp;gw'!$F$10</f>
        <v>-389.9157842387158</v>
      </c>
      <c r="M30" s="119">
        <f>L30+K30</f>
        <v>-389.9157842387158</v>
      </c>
      <c r="N30" s="119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</row>
    <row r="31" spans="1:36" ht="12.75">
      <c r="A31" s="125"/>
      <c r="B31" s="125"/>
      <c r="C31" s="125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</row>
    <row r="32" spans="1:36" ht="12.75">
      <c r="A32" s="133" t="s">
        <v>126</v>
      </c>
      <c r="B32" s="125"/>
      <c r="C32" s="125"/>
      <c r="D32" s="119">
        <v>0</v>
      </c>
      <c r="E32" s="119">
        <v>0</v>
      </c>
      <c r="F32" s="119">
        <v>0</v>
      </c>
      <c r="G32" s="119">
        <v>0</v>
      </c>
      <c r="H32" s="119">
        <v>0</v>
      </c>
      <c r="I32" s="119">
        <v>0</v>
      </c>
      <c r="J32" s="119">
        <f>'P&amp;L'!H52</f>
        <v>42784.33287850276</v>
      </c>
      <c r="K32" s="119">
        <f>J32</f>
        <v>42784.33287850276</v>
      </c>
      <c r="L32" s="119">
        <f>'P&amp;L'!H53</f>
        <v>3533.2577354844398</v>
      </c>
      <c r="M32" s="119">
        <f>L32+K32-1</f>
        <v>46316.5906139872</v>
      </c>
      <c r="N32" s="119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</row>
    <row r="33" spans="1:36" ht="12.75">
      <c r="A33" s="125"/>
      <c r="B33" s="125"/>
      <c r="C33" s="125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</row>
    <row r="34" spans="1:36" ht="13.5" thickBot="1">
      <c r="A34" s="133" t="s">
        <v>203</v>
      </c>
      <c r="B34" s="125"/>
      <c r="C34" s="125"/>
      <c r="D34" s="134">
        <f>SUM(D17:D33)</f>
        <v>693334</v>
      </c>
      <c r="E34" s="134">
        <f>SUM(E17:E33)</f>
        <v>66394</v>
      </c>
      <c r="F34" s="134">
        <f>'[2]M-GER95A.XLS'!$U$118</f>
        <v>0</v>
      </c>
      <c r="G34" s="134">
        <f>SUM(G17:G33)</f>
        <v>1200</v>
      </c>
      <c r="H34" s="134">
        <f>'[2]M-GER95A.XLS'!$V$95-1</f>
        <v>11185.887284149758</v>
      </c>
      <c r="I34" s="134">
        <f>'[2]M-GER95A.XLS'!$V$94</f>
        <v>-12911</v>
      </c>
      <c r="J34" s="134">
        <f>SUM(J17:J33)</f>
        <v>56220.33287850276</v>
      </c>
      <c r="K34" s="134">
        <f>SUM(K17:K33)</f>
        <v>815423.2201626525</v>
      </c>
      <c r="L34" s="134">
        <f>'BS'!G51</f>
        <v>21493.588352565694</v>
      </c>
      <c r="M34" s="134">
        <f>L34+K34</f>
        <v>836916.8085152182</v>
      </c>
      <c r="N34" s="119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</row>
    <row r="35" spans="4:36" ht="12.75">
      <c r="D35" s="43"/>
      <c r="E35" s="43"/>
      <c r="F35" s="43"/>
      <c r="G35" s="43"/>
      <c r="H35" s="43"/>
      <c r="I35" s="43"/>
      <c r="J35" s="43"/>
      <c r="K35" s="1"/>
      <c r="L35" s="1"/>
      <c r="M35" s="43">
        <f>M34-'BS'!G52</f>
        <v>-0.013028870453126729</v>
      </c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</row>
    <row r="36" spans="4:36" ht="12.75"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</row>
    <row r="37" spans="1:36" ht="12.75">
      <c r="A37" s="14" t="s">
        <v>209</v>
      </c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</row>
    <row r="38" spans="1:36" ht="12.75">
      <c r="A38" s="14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</row>
    <row r="39" spans="1:36" ht="12.75">
      <c r="A39" s="51" t="s">
        <v>125</v>
      </c>
      <c r="D39" s="43">
        <v>618966</v>
      </c>
      <c r="E39" s="43">
        <v>66394</v>
      </c>
      <c r="F39" s="43">
        <v>79043</v>
      </c>
      <c r="G39" s="43">
        <v>1200</v>
      </c>
      <c r="H39" s="43">
        <v>10641</v>
      </c>
      <c r="I39" s="43">
        <v>-10132</v>
      </c>
      <c r="J39" s="43">
        <v>-38377</v>
      </c>
      <c r="K39" s="43">
        <f>SUM(D39:J39)</f>
        <v>727735</v>
      </c>
      <c r="L39" s="43">
        <v>18752</v>
      </c>
      <c r="M39" s="43">
        <f>L39+K39</f>
        <v>746487</v>
      </c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</row>
    <row r="40" spans="4:36" ht="12.75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</row>
    <row r="41" spans="1:36" ht="12.75">
      <c r="A41" t="s">
        <v>154</v>
      </c>
      <c r="D41" s="43">
        <v>0</v>
      </c>
      <c r="E41" s="43">
        <v>0</v>
      </c>
      <c r="F41" s="43">
        <v>-4676</v>
      </c>
      <c r="G41" s="43">
        <v>0</v>
      </c>
      <c r="H41" s="43">
        <v>0</v>
      </c>
      <c r="I41" s="43">
        <v>0</v>
      </c>
      <c r="J41" s="43">
        <f>-F41</f>
        <v>4676</v>
      </c>
      <c r="K41" s="43">
        <f>SUM(D41:J41)</f>
        <v>0</v>
      </c>
      <c r="L41" s="43">
        <v>0</v>
      </c>
      <c r="M41" s="43">
        <f>L41+K41</f>
        <v>0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</row>
    <row r="42" spans="4:36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</row>
    <row r="43" spans="1:36" ht="12.75">
      <c r="A43" t="s">
        <v>204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3">
        <v>-1157</v>
      </c>
      <c r="J43" s="43">
        <v>0</v>
      </c>
      <c r="K43" s="43">
        <f>SUM(D43:J43)</f>
        <v>-1157</v>
      </c>
      <c r="L43" s="43">
        <v>0</v>
      </c>
      <c r="M43" s="43">
        <f>L43+K43</f>
        <v>-1157</v>
      </c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</row>
    <row r="44" spans="4:36" ht="12.75"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2.75">
      <c r="A45" t="s">
        <v>37</v>
      </c>
      <c r="D45" s="43">
        <v>0</v>
      </c>
      <c r="E45" s="43">
        <v>0</v>
      </c>
      <c r="F45" s="43">
        <v>0</v>
      </c>
      <c r="G45" s="43">
        <v>0</v>
      </c>
      <c r="H45" s="43">
        <v>911</v>
      </c>
      <c r="I45" s="43">
        <v>0</v>
      </c>
      <c r="J45" s="43">
        <v>0</v>
      </c>
      <c r="K45" s="43">
        <f>SUM(D45:J45)</f>
        <v>911</v>
      </c>
      <c r="L45" s="43">
        <v>29</v>
      </c>
      <c r="M45" s="43">
        <f>L45+K45</f>
        <v>940</v>
      </c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</row>
    <row r="46" spans="4:36" ht="12.7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</row>
    <row r="47" spans="1:36" ht="12.75">
      <c r="A47" t="s">
        <v>57</v>
      </c>
      <c r="D47" s="43">
        <v>0</v>
      </c>
      <c r="E47" s="43">
        <v>0</v>
      </c>
      <c r="F47" s="43">
        <v>0</v>
      </c>
      <c r="G47" s="43">
        <v>0</v>
      </c>
      <c r="H47" s="43">
        <v>0</v>
      </c>
      <c r="I47" s="43">
        <v>0</v>
      </c>
      <c r="J47" s="43">
        <v>-2992</v>
      </c>
      <c r="K47" s="43">
        <f>SUM(D47:J47)</f>
        <v>-2992</v>
      </c>
      <c r="L47" s="43">
        <v>0</v>
      </c>
      <c r="M47" s="43">
        <f>L47+K47</f>
        <v>-2992</v>
      </c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</row>
    <row r="48" spans="4:36" ht="12.7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</row>
    <row r="49" spans="1:36" ht="12.75">
      <c r="A49" t="s">
        <v>155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</row>
    <row r="50" spans="1:36" ht="12.75">
      <c r="A50" t="s">
        <v>156</v>
      </c>
      <c r="D50" s="43">
        <v>0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f>SUM(D50:J50)</f>
        <v>0</v>
      </c>
      <c r="L50" s="43">
        <v>-1470</v>
      </c>
      <c r="M50" s="43">
        <f>L50+K50</f>
        <v>-1470</v>
      </c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</row>
    <row r="51" spans="4:36" ht="12.7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</row>
    <row r="52" spans="1:36" ht="12.75">
      <c r="A52" t="s">
        <v>184</v>
      </c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</row>
    <row r="53" spans="1:36" ht="12.75">
      <c r="A53" t="s">
        <v>157</v>
      </c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</row>
    <row r="54" spans="1:36" ht="12.75">
      <c r="A54" t="s">
        <v>158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3">
        <v>0</v>
      </c>
      <c r="J54" s="43">
        <v>0</v>
      </c>
      <c r="K54" s="43">
        <f>SUM(D54:J54)</f>
        <v>0</v>
      </c>
      <c r="L54" s="43">
        <v>300</v>
      </c>
      <c r="M54" s="43">
        <f>L54+K54</f>
        <v>300</v>
      </c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</row>
    <row r="55" spans="4:36" ht="12.7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6" ht="12.75">
      <c r="A56" t="s">
        <v>210</v>
      </c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</row>
    <row r="57" spans="1:36" ht="12.75">
      <c r="A57" t="s">
        <v>197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f>SUM(D57:J57)</f>
        <v>0</v>
      </c>
      <c r="L57" s="43">
        <v>-2499</v>
      </c>
      <c r="M57" s="43">
        <f>L57+K57</f>
        <v>-2499</v>
      </c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</row>
    <row r="58" spans="4:36" ht="12.7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</row>
    <row r="59" spans="1:36" ht="12.75">
      <c r="A59" s="51" t="s">
        <v>126</v>
      </c>
      <c r="D59" s="43">
        <v>0</v>
      </c>
      <c r="E59" s="43">
        <v>0</v>
      </c>
      <c r="F59" s="43">
        <v>0</v>
      </c>
      <c r="G59" s="43">
        <v>0</v>
      </c>
      <c r="H59" s="43">
        <v>0</v>
      </c>
      <c r="I59" s="43">
        <v>0</v>
      </c>
      <c r="J59" s="43">
        <f>'P&amp;L'!J52</f>
        <v>26142</v>
      </c>
      <c r="K59" s="43">
        <f>SUM(D59:J59)</f>
        <v>26142</v>
      </c>
      <c r="L59" s="43">
        <f>'P&amp;L'!J53</f>
        <v>2060</v>
      </c>
      <c r="M59" s="43">
        <f>L59+K59</f>
        <v>28202</v>
      </c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</row>
    <row r="60" spans="4:36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</row>
    <row r="61" spans="1:36" ht="13.5" thickBot="1">
      <c r="A61" s="51" t="s">
        <v>232</v>
      </c>
      <c r="D61" s="50">
        <f aca="true" t="shared" si="0" ref="D61:K61">SUM(D39:D60)</f>
        <v>618966</v>
      </c>
      <c r="E61" s="50">
        <f t="shared" si="0"/>
        <v>66394</v>
      </c>
      <c r="F61" s="50">
        <f t="shared" si="0"/>
        <v>74367</v>
      </c>
      <c r="G61" s="50">
        <f t="shared" si="0"/>
        <v>1200</v>
      </c>
      <c r="H61" s="50">
        <f>SUM(H39:H60)</f>
        <v>11552</v>
      </c>
      <c r="I61" s="50">
        <f t="shared" si="0"/>
        <v>-11289</v>
      </c>
      <c r="J61" s="50">
        <f t="shared" si="0"/>
        <v>-10551</v>
      </c>
      <c r="K61" s="50">
        <f t="shared" si="0"/>
        <v>750639</v>
      </c>
      <c r="L61" s="50">
        <f>SUM(L39:L60)</f>
        <v>17172</v>
      </c>
      <c r="M61" s="50">
        <f>L61+K61</f>
        <v>767811</v>
      </c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</row>
    <row r="62" spans="4:36" ht="12.75">
      <c r="D62" s="43"/>
      <c r="E62" s="43"/>
      <c r="F62" s="43"/>
      <c r="G62" s="43"/>
      <c r="H62" s="43"/>
      <c r="I62" s="43"/>
      <c r="J62" s="43"/>
      <c r="M62" s="43">
        <f>SUM(M39:M60)-M61</f>
        <v>0</v>
      </c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</row>
    <row r="63" spans="4:36" ht="12.7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</row>
    <row r="64" spans="4:36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</row>
    <row r="65" spans="1:36" ht="12.75">
      <c r="A65" s="161" t="s">
        <v>134</v>
      </c>
      <c r="B65" s="161"/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1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</row>
    <row r="66" spans="1:36" ht="12.75">
      <c r="A66" s="161" t="s">
        <v>163</v>
      </c>
      <c r="B66" s="161"/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1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</row>
    <row r="67" spans="4:36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</row>
    <row r="68" spans="4:36" ht="12.75"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</row>
    <row r="69" spans="4:36" ht="12.75"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</row>
    <row r="70" spans="4:36" ht="12.75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</row>
    <row r="71" spans="4:36" ht="12.75">
      <c r="D71" s="43"/>
      <c r="E71" s="43"/>
      <c r="F71" s="43"/>
      <c r="G71" s="43"/>
      <c r="H71" s="43"/>
      <c r="I71" s="43"/>
      <c r="J71" s="43"/>
      <c r="K71" s="43"/>
      <c r="L71" s="15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</row>
    <row r="72" spans="4:36" ht="12.75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</row>
    <row r="73" spans="4:36" ht="12.75"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</row>
    <row r="74" spans="4:36" ht="12.75"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</row>
    <row r="75" spans="4:36" ht="12.75"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</row>
    <row r="76" spans="4:36" ht="12.75"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</row>
    <row r="77" spans="4:36" ht="12.75"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</row>
    <row r="78" spans="4:36" ht="12.75"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</row>
    <row r="79" spans="4:36" ht="12.75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</row>
    <row r="80" spans="4:36" ht="12.75"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</row>
    <row r="81" spans="4:36" ht="12.75"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</row>
    <row r="82" spans="4:36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</row>
    <row r="83" spans="4:36" ht="12.75"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</row>
    <row r="84" spans="4:36" ht="12.75"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</row>
    <row r="85" spans="4:36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</row>
    <row r="86" spans="4:36" ht="12.75"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</row>
    <row r="87" spans="4:36" ht="12.75"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</row>
    <row r="88" spans="4:36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</row>
    <row r="89" spans="4:36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</row>
    <row r="90" spans="4:36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</row>
    <row r="91" spans="4:36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</row>
    <row r="92" spans="4:36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</row>
    <row r="93" spans="4:36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</row>
    <row r="94" spans="4:36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</row>
    <row r="95" spans="4:36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</row>
    <row r="96" spans="4:36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</row>
    <row r="97" spans="4:36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</row>
    <row r="98" spans="4:36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</row>
    <row r="99" spans="4:36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</row>
    <row r="100" spans="4:36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</row>
    <row r="101" spans="4:36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</row>
    <row r="102" spans="4:36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</row>
    <row r="103" spans="4:36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</row>
    <row r="104" spans="4:36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</row>
    <row r="105" spans="4:36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</row>
    <row r="106" spans="4:36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</row>
    <row r="107" spans="4:36" ht="12.75"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</row>
    <row r="108" spans="4:36" ht="12.75"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</row>
    <row r="109" spans="4:36" ht="12.75"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3"/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</row>
    <row r="110" spans="4:36" ht="12.75"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</row>
    <row r="111" spans="4:36" ht="12.75"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3"/>
      <c r="O111" s="43"/>
      <c r="P111" s="43"/>
      <c r="Q111" s="43"/>
      <c r="R111" s="43"/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</row>
    <row r="112" spans="4:36" ht="12.75"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</row>
    <row r="113" spans="4:36" ht="12.75"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</row>
    <row r="114" spans="4:36" ht="12.75"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</row>
    <row r="115" spans="4:36" ht="12.75"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</row>
    <row r="116" spans="4:36" ht="12.75"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</row>
    <row r="117" spans="4:36" ht="12.75"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</row>
    <row r="118" spans="4:36" ht="12.75"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3"/>
      <c r="O118" s="43"/>
      <c r="P118" s="43"/>
      <c r="Q118" s="43"/>
      <c r="R118" s="43"/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</row>
    <row r="119" spans="4:36" ht="12.75"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3"/>
      <c r="O119" s="43"/>
      <c r="P119" s="43"/>
      <c r="Q119" s="43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</row>
    <row r="120" spans="4:36" ht="12.75"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43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</row>
    <row r="121" spans="4:36" ht="12.75"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43"/>
      <c r="R121" s="43"/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</row>
    <row r="122" spans="4:36" ht="12.75"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3"/>
      <c r="O122" s="43"/>
      <c r="P122" s="43"/>
      <c r="Q122" s="43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</row>
    <row r="123" spans="4:36" ht="12.75"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3"/>
      <c r="O123" s="43"/>
      <c r="P123" s="43"/>
      <c r="Q123" s="43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</row>
    <row r="124" spans="4:36" ht="12.75"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</row>
    <row r="125" spans="4:36" ht="12.75"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</row>
    <row r="126" spans="4:36" ht="12.75"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</row>
    <row r="127" spans="4:36" ht="12.75"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</row>
    <row r="128" spans="4:36" ht="12.75"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</row>
    <row r="129" spans="4:36" ht="12.75"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</row>
    <row r="130" spans="4:36" ht="12.75"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</row>
    <row r="131" spans="4:36" ht="12.75"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</row>
    <row r="132" spans="4:36" ht="12.75"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</row>
    <row r="133" spans="4:36" ht="12.75"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</row>
    <row r="134" spans="4:36" ht="12.75"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</row>
    <row r="135" spans="4:36" ht="12.75"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</row>
    <row r="136" spans="4:36" ht="12.75"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</row>
    <row r="137" spans="4:36" ht="12.75"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</row>
    <row r="138" spans="4:36" ht="12.75"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</row>
    <row r="139" spans="4:36" ht="12.75"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</row>
    <row r="140" spans="4:36" ht="12.75"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</row>
    <row r="141" spans="4:36" ht="12.75"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</row>
    <row r="142" spans="4:36" ht="12.75"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</row>
    <row r="143" spans="4:36" ht="12.75"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</row>
    <row r="144" spans="4:36" ht="12.75"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</row>
    <row r="145" spans="4:36" ht="12.75"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</row>
    <row r="146" spans="4:36" ht="12.75">
      <c r="D146" s="43"/>
      <c r="E146" s="43"/>
      <c r="F146" s="43"/>
      <c r="G146" s="43"/>
      <c r="H146" s="43"/>
      <c r="I146" s="43"/>
      <c r="J146" s="43"/>
      <c r="K146" s="43"/>
      <c r="L146" s="43"/>
      <c r="M146" s="4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</row>
    <row r="147" spans="4:36" ht="12.75">
      <c r="D147" s="43"/>
      <c r="E147" s="43"/>
      <c r="F147" s="43"/>
      <c r="G147" s="43"/>
      <c r="H147" s="43"/>
      <c r="I147" s="43"/>
      <c r="J147" s="43"/>
      <c r="K147" s="43"/>
      <c r="L147" s="43"/>
      <c r="M147" s="4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</row>
    <row r="148" spans="4:36" ht="12.75">
      <c r="D148" s="43"/>
      <c r="E148" s="43"/>
      <c r="F148" s="43"/>
      <c r="G148" s="43"/>
      <c r="H148" s="43"/>
      <c r="I148" s="43"/>
      <c r="J148" s="43"/>
      <c r="K148" s="43"/>
      <c r="L148" s="43"/>
      <c r="M148" s="4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</row>
    <row r="149" spans="4:36" ht="12.75">
      <c r="D149" s="43"/>
      <c r="E149" s="43"/>
      <c r="F149" s="43"/>
      <c r="G149" s="43"/>
      <c r="H149" s="43"/>
      <c r="I149" s="43"/>
      <c r="J149" s="43"/>
      <c r="K149" s="43"/>
      <c r="L149" s="43"/>
      <c r="M149" s="4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</row>
    <row r="150" spans="4:36" ht="12.75"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</row>
    <row r="151" spans="4:36" ht="12.75"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</row>
    <row r="152" spans="4:36" ht="12.75">
      <c r="D152" s="43"/>
      <c r="E152" s="43"/>
      <c r="F152" s="43"/>
      <c r="G152" s="43"/>
      <c r="H152" s="43"/>
      <c r="I152" s="43"/>
      <c r="J152" s="43"/>
      <c r="K152" s="43"/>
      <c r="L152" s="43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</row>
    <row r="153" spans="4:36" ht="12.75">
      <c r="D153" s="43"/>
      <c r="E153" s="43"/>
      <c r="F153" s="43"/>
      <c r="G153" s="43"/>
      <c r="H153" s="43"/>
      <c r="I153" s="43"/>
      <c r="J153" s="43"/>
      <c r="K153" s="43"/>
      <c r="L153" s="43"/>
      <c r="M153" s="4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</row>
    <row r="154" spans="4:36" ht="12.75">
      <c r="D154" s="43"/>
      <c r="E154" s="43"/>
      <c r="F154" s="43"/>
      <c r="G154" s="43"/>
      <c r="H154" s="43"/>
      <c r="I154" s="43"/>
      <c r="J154" s="43"/>
      <c r="K154" s="43"/>
      <c r="L154" s="43"/>
      <c r="M154" s="4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</row>
    <row r="155" spans="4:36" ht="12.75"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</row>
    <row r="156" spans="4:36" ht="12.75">
      <c r="D156" s="43"/>
      <c r="E156" s="43"/>
      <c r="F156" s="43"/>
      <c r="G156" s="43"/>
      <c r="H156" s="43"/>
      <c r="I156" s="43"/>
      <c r="J156" s="43"/>
      <c r="K156" s="43"/>
      <c r="L156" s="43"/>
      <c r="M156" s="4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</row>
    <row r="157" spans="4:36" ht="12.75"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</row>
    <row r="158" spans="4:36" ht="12.75">
      <c r="D158" s="43"/>
      <c r="E158" s="43"/>
      <c r="F158" s="43"/>
      <c r="G158" s="43"/>
      <c r="H158" s="43"/>
      <c r="I158" s="43"/>
      <c r="J158" s="43"/>
      <c r="K158" s="43"/>
      <c r="L158" s="43"/>
      <c r="M158" s="4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</row>
    <row r="159" spans="4:36" ht="12.75"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</row>
    <row r="160" spans="4:36" ht="12.75">
      <c r="D160" s="43"/>
      <c r="E160" s="43"/>
      <c r="F160" s="43"/>
      <c r="G160" s="43"/>
      <c r="H160" s="43"/>
      <c r="I160" s="43"/>
      <c r="J160" s="43"/>
      <c r="K160" s="43"/>
      <c r="L160" s="43"/>
      <c r="M160" s="4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</row>
    <row r="161" spans="4:36" ht="12.75">
      <c r="D161" s="43"/>
      <c r="E161" s="43"/>
      <c r="F161" s="43"/>
      <c r="G161" s="43"/>
      <c r="H161" s="43"/>
      <c r="I161" s="43"/>
      <c r="J161" s="43"/>
      <c r="K161" s="43"/>
      <c r="L161" s="43"/>
      <c r="M161" s="4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</row>
    <row r="162" spans="4:36" ht="12.75">
      <c r="D162" s="43"/>
      <c r="E162" s="43"/>
      <c r="F162" s="43"/>
      <c r="G162" s="43"/>
      <c r="H162" s="43"/>
      <c r="I162" s="43"/>
      <c r="J162" s="43"/>
      <c r="K162" s="43"/>
      <c r="L162" s="43"/>
      <c r="M162" s="4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</row>
    <row r="163" spans="4:36" ht="12.75">
      <c r="D163" s="43"/>
      <c r="E163" s="43"/>
      <c r="F163" s="43"/>
      <c r="G163" s="43"/>
      <c r="H163" s="43"/>
      <c r="I163" s="43"/>
      <c r="J163" s="43"/>
      <c r="K163" s="43"/>
      <c r="L163" s="43"/>
      <c r="M163" s="4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</row>
    <row r="164" spans="4:36" ht="12.75">
      <c r="D164" s="43"/>
      <c r="E164" s="43"/>
      <c r="F164" s="43"/>
      <c r="G164" s="43"/>
      <c r="H164" s="43"/>
      <c r="I164" s="43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</row>
    <row r="165" spans="4:36" ht="12.75">
      <c r="D165" s="43"/>
      <c r="E165" s="43"/>
      <c r="F165" s="43"/>
      <c r="G165" s="43"/>
      <c r="H165" s="43"/>
      <c r="I165" s="43"/>
      <c r="J165" s="43"/>
      <c r="K165" s="43"/>
      <c r="L165" s="43"/>
      <c r="M165" s="4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</row>
    <row r="166" spans="4:36" ht="12.75">
      <c r="D166" s="43"/>
      <c r="E166" s="43"/>
      <c r="F166" s="43"/>
      <c r="G166" s="43"/>
      <c r="H166" s="43"/>
      <c r="I166" s="43"/>
      <c r="J166" s="43"/>
      <c r="K166" s="43"/>
      <c r="L166" s="43"/>
      <c r="M166" s="4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</row>
    <row r="167" spans="4:36" ht="12.75">
      <c r="D167" s="43"/>
      <c r="E167" s="43"/>
      <c r="F167" s="43"/>
      <c r="G167" s="43"/>
      <c r="H167" s="43"/>
      <c r="I167" s="43"/>
      <c r="J167" s="43"/>
      <c r="K167" s="43"/>
      <c r="L167" s="43"/>
      <c r="M167" s="4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</row>
    <row r="168" spans="4:36" ht="12.75">
      <c r="D168" s="43"/>
      <c r="E168" s="43"/>
      <c r="F168" s="43"/>
      <c r="G168" s="43"/>
      <c r="H168" s="43"/>
      <c r="I168" s="43"/>
      <c r="J168" s="43"/>
      <c r="K168" s="43"/>
      <c r="L168" s="43"/>
      <c r="M168" s="4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</row>
    <row r="169" spans="4:36" ht="12.75">
      <c r="D169" s="43"/>
      <c r="E169" s="43"/>
      <c r="F169" s="43"/>
      <c r="G169" s="43"/>
      <c r="H169" s="43"/>
      <c r="I169" s="43"/>
      <c r="J169" s="43"/>
      <c r="K169" s="43"/>
      <c r="L169" s="43"/>
      <c r="M169" s="4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</row>
    <row r="170" spans="4:36" ht="12.75">
      <c r="D170" s="43"/>
      <c r="E170" s="43"/>
      <c r="F170" s="43"/>
      <c r="G170" s="43"/>
      <c r="H170" s="43"/>
      <c r="I170" s="43"/>
      <c r="J170" s="43"/>
      <c r="K170" s="43"/>
      <c r="L170" s="43"/>
      <c r="M170" s="4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</row>
    <row r="171" spans="4:36" ht="12.75">
      <c r="D171" s="43"/>
      <c r="E171" s="43"/>
      <c r="F171" s="43"/>
      <c r="G171" s="43"/>
      <c r="H171" s="43"/>
      <c r="I171" s="43"/>
      <c r="J171" s="43"/>
      <c r="K171" s="43"/>
      <c r="L171" s="43"/>
      <c r="M171" s="4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</row>
    <row r="172" spans="4:36" ht="12.75">
      <c r="D172" s="43"/>
      <c r="E172" s="43"/>
      <c r="F172" s="43"/>
      <c r="G172" s="43"/>
      <c r="H172" s="43"/>
      <c r="I172" s="43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</row>
    <row r="173" spans="4:36" ht="12.75"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</row>
    <row r="174" spans="4:36" ht="12.75">
      <c r="D174" s="43"/>
      <c r="E174" s="43"/>
      <c r="F174" s="43"/>
      <c r="G174" s="43"/>
      <c r="H174" s="43"/>
      <c r="I174" s="43"/>
      <c r="J174" s="43"/>
      <c r="K174" s="43"/>
      <c r="L174" s="43"/>
      <c r="M174" s="4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</row>
    <row r="175" spans="4:36" ht="12.75"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</row>
    <row r="176" spans="4:36" ht="12.75"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</row>
    <row r="177" spans="4:36" ht="12.75">
      <c r="D177" s="43"/>
      <c r="E177" s="43"/>
      <c r="F177" s="43"/>
      <c r="G177" s="43"/>
      <c r="H177" s="43"/>
      <c r="I177" s="43"/>
      <c r="J177" s="43"/>
      <c r="K177" s="43"/>
      <c r="L177" s="43"/>
      <c r="M177" s="4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</row>
    <row r="178" spans="4:36" ht="12.75">
      <c r="D178" s="43"/>
      <c r="E178" s="43"/>
      <c r="F178" s="43"/>
      <c r="G178" s="43"/>
      <c r="H178" s="43"/>
      <c r="I178" s="43"/>
      <c r="J178" s="43"/>
      <c r="K178" s="43"/>
      <c r="L178" s="43"/>
      <c r="M178" s="4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</row>
    <row r="179" spans="4:36" ht="12.75">
      <c r="D179" s="43"/>
      <c r="E179" s="43"/>
      <c r="F179" s="43"/>
      <c r="G179" s="43"/>
      <c r="H179" s="43"/>
      <c r="I179" s="43"/>
      <c r="J179" s="43"/>
      <c r="K179" s="43"/>
      <c r="L179" s="43"/>
      <c r="M179" s="4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</row>
    <row r="180" spans="4:36" ht="12.75">
      <c r="D180" s="43"/>
      <c r="E180" s="43"/>
      <c r="F180" s="43"/>
      <c r="G180" s="43"/>
      <c r="H180" s="43"/>
      <c r="I180" s="43"/>
      <c r="J180" s="43"/>
      <c r="K180" s="43"/>
      <c r="L180" s="43"/>
      <c r="M180" s="4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</row>
    <row r="181" spans="4:36" ht="12.75">
      <c r="D181" s="43"/>
      <c r="E181" s="43"/>
      <c r="F181" s="43"/>
      <c r="G181" s="43"/>
      <c r="H181" s="43"/>
      <c r="I181" s="43"/>
      <c r="J181" s="43"/>
      <c r="K181" s="43"/>
      <c r="L181" s="43"/>
      <c r="M181" s="4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</row>
    <row r="182" spans="4:36" ht="12.75">
      <c r="D182" s="43"/>
      <c r="E182" s="43"/>
      <c r="F182" s="43"/>
      <c r="G182" s="43"/>
      <c r="H182" s="43"/>
      <c r="I182" s="43"/>
      <c r="J182" s="43"/>
      <c r="K182" s="43"/>
      <c r="L182" s="43"/>
      <c r="M182" s="4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</row>
    <row r="183" spans="4:36" ht="12.75">
      <c r="D183" s="43"/>
      <c r="E183" s="43"/>
      <c r="F183" s="43"/>
      <c r="G183" s="43"/>
      <c r="H183" s="43"/>
      <c r="I183" s="43"/>
      <c r="J183" s="43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</row>
    <row r="184" spans="4:36" ht="12.75">
      <c r="D184" s="43"/>
      <c r="E184" s="43"/>
      <c r="F184" s="43"/>
      <c r="G184" s="43"/>
      <c r="H184" s="43"/>
      <c r="I184" s="43"/>
      <c r="J184" s="43"/>
      <c r="K184" s="43"/>
      <c r="L184" s="43"/>
      <c r="M184" s="4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</row>
    <row r="185" spans="4:36" ht="12.75">
      <c r="D185" s="43"/>
      <c r="E185" s="43"/>
      <c r="F185" s="43"/>
      <c r="G185" s="43"/>
      <c r="H185" s="43"/>
      <c r="I185" s="43"/>
      <c r="J185" s="43"/>
      <c r="K185" s="43"/>
      <c r="L185" s="43"/>
      <c r="M185" s="4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</row>
    <row r="186" spans="4:36" ht="12.75">
      <c r="D186" s="43"/>
      <c r="E186" s="43"/>
      <c r="F186" s="43"/>
      <c r="G186" s="43"/>
      <c r="H186" s="43"/>
      <c r="I186" s="43"/>
      <c r="J186" s="43"/>
      <c r="K186" s="43"/>
      <c r="L186" s="43"/>
      <c r="M186" s="4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</row>
    <row r="187" spans="4:36" ht="12.75">
      <c r="D187" s="43"/>
      <c r="E187" s="43"/>
      <c r="F187" s="43"/>
      <c r="G187" s="43"/>
      <c r="H187" s="43"/>
      <c r="I187" s="43"/>
      <c r="J187" s="43"/>
      <c r="K187" s="43"/>
      <c r="L187" s="43"/>
      <c r="M187" s="4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</row>
    <row r="188" spans="4:36" ht="12.75">
      <c r="D188" s="43"/>
      <c r="E188" s="43"/>
      <c r="F188" s="43"/>
      <c r="G188" s="43"/>
      <c r="H188" s="43"/>
      <c r="I188" s="43"/>
      <c r="J188" s="43"/>
      <c r="K188" s="43"/>
      <c r="L188" s="43"/>
      <c r="M188" s="4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</row>
    <row r="189" spans="4:36" ht="12.75">
      <c r="D189" s="43"/>
      <c r="E189" s="43"/>
      <c r="F189" s="43"/>
      <c r="G189" s="43"/>
      <c r="H189" s="43"/>
      <c r="I189" s="43"/>
      <c r="J189" s="43"/>
      <c r="K189" s="43"/>
      <c r="L189" s="43"/>
      <c r="M189" s="4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</row>
    <row r="190" spans="4:36" ht="12.75">
      <c r="D190" s="43"/>
      <c r="E190" s="43"/>
      <c r="F190" s="43"/>
      <c r="G190" s="43"/>
      <c r="H190" s="43"/>
      <c r="I190" s="43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</row>
    <row r="191" spans="4:36" ht="12.75">
      <c r="D191" s="43"/>
      <c r="E191" s="43"/>
      <c r="F191" s="43"/>
      <c r="G191" s="43"/>
      <c r="H191" s="43"/>
      <c r="I191" s="43"/>
      <c r="J191" s="43"/>
      <c r="K191" s="43"/>
      <c r="L191" s="43"/>
      <c r="M191" s="4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</row>
    <row r="192" spans="4:36" ht="12.75">
      <c r="D192" s="43"/>
      <c r="E192" s="43"/>
      <c r="F192" s="43"/>
      <c r="G192" s="43"/>
      <c r="H192" s="43"/>
      <c r="I192" s="43"/>
      <c r="J192" s="43"/>
      <c r="K192" s="43"/>
      <c r="L192" s="43"/>
      <c r="M192" s="4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</row>
    <row r="193" spans="4:36" ht="12.75">
      <c r="D193" s="43"/>
      <c r="E193" s="43"/>
      <c r="F193" s="43"/>
      <c r="G193" s="43"/>
      <c r="H193" s="43"/>
      <c r="I193" s="43"/>
      <c r="J193" s="43"/>
      <c r="K193" s="43"/>
      <c r="L193" s="43"/>
      <c r="M193" s="4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</row>
    <row r="194" spans="4:36" ht="12.75">
      <c r="D194" s="43"/>
      <c r="E194" s="43"/>
      <c r="F194" s="43"/>
      <c r="G194" s="43"/>
      <c r="H194" s="43"/>
      <c r="I194" s="43"/>
      <c r="J194" s="43"/>
      <c r="K194" s="43"/>
      <c r="L194" s="43"/>
      <c r="M194" s="4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</row>
    <row r="195" spans="4:36" ht="12.75"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</row>
    <row r="196" spans="4:36" ht="12.75">
      <c r="D196" s="43"/>
      <c r="E196" s="43"/>
      <c r="F196" s="43"/>
      <c r="G196" s="43"/>
      <c r="H196" s="43"/>
      <c r="I196" s="43"/>
      <c r="J196" s="43"/>
      <c r="K196" s="43"/>
      <c r="L196" s="43"/>
      <c r="M196" s="4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</row>
    <row r="197" spans="4:36" ht="12.75"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</row>
    <row r="198" spans="4:36" ht="12.75">
      <c r="D198" s="43"/>
      <c r="E198" s="43"/>
      <c r="F198" s="43"/>
      <c r="G198" s="43"/>
      <c r="H198" s="43"/>
      <c r="I198" s="43"/>
      <c r="J198" s="43"/>
      <c r="K198" s="43"/>
      <c r="L198" s="43"/>
      <c r="M198" s="4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</row>
    <row r="199" spans="4:36" ht="12.75">
      <c r="D199" s="43"/>
      <c r="E199" s="43"/>
      <c r="F199" s="43"/>
      <c r="G199" s="43"/>
      <c r="H199" s="43"/>
      <c r="I199" s="43"/>
      <c r="J199" s="43"/>
      <c r="K199" s="43"/>
      <c r="L199" s="43"/>
      <c r="M199" s="4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</row>
    <row r="200" spans="4:36" ht="12.75">
      <c r="D200" s="43"/>
      <c r="E200" s="43"/>
      <c r="F200" s="43"/>
      <c r="G200" s="43"/>
      <c r="H200" s="43"/>
      <c r="I200" s="43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</row>
    <row r="201" spans="4:36" ht="12.75">
      <c r="D201" s="43"/>
      <c r="E201" s="43"/>
      <c r="F201" s="43"/>
      <c r="G201" s="43"/>
      <c r="H201" s="43"/>
      <c r="I201" s="43"/>
      <c r="J201" s="43"/>
      <c r="K201" s="43"/>
      <c r="L201" s="43"/>
      <c r="M201" s="4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</row>
    <row r="202" spans="4:36" ht="12.75">
      <c r="D202" s="43"/>
      <c r="E202" s="43"/>
      <c r="F202" s="43"/>
      <c r="G202" s="43"/>
      <c r="H202" s="43"/>
      <c r="I202" s="43"/>
      <c r="J202" s="43"/>
      <c r="K202" s="43"/>
      <c r="L202" s="43"/>
      <c r="M202" s="4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</row>
    <row r="203" spans="4:36" ht="12.75">
      <c r="D203" s="43"/>
      <c r="E203" s="43"/>
      <c r="F203" s="43"/>
      <c r="G203" s="43"/>
      <c r="H203" s="43"/>
      <c r="I203" s="43"/>
      <c r="J203" s="43"/>
      <c r="K203" s="43"/>
      <c r="L203" s="43"/>
      <c r="M203" s="4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</row>
    <row r="204" spans="4:36" ht="12.75">
      <c r="D204" s="43"/>
      <c r="E204" s="43"/>
      <c r="F204" s="43"/>
      <c r="G204" s="43"/>
      <c r="H204" s="43"/>
      <c r="I204" s="43"/>
      <c r="J204" s="43"/>
      <c r="K204" s="43"/>
      <c r="L204" s="43"/>
      <c r="M204" s="4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</row>
    <row r="205" spans="4:36" ht="12.75">
      <c r="D205" s="43"/>
      <c r="E205" s="43"/>
      <c r="F205" s="43"/>
      <c r="G205" s="43"/>
      <c r="H205" s="43"/>
      <c r="I205" s="43"/>
      <c r="J205" s="43"/>
      <c r="K205" s="43"/>
      <c r="L205" s="43"/>
      <c r="M205" s="4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</row>
    <row r="206" spans="4:36" ht="12.75">
      <c r="D206" s="43"/>
      <c r="E206" s="43"/>
      <c r="F206" s="43"/>
      <c r="G206" s="43"/>
      <c r="H206" s="43"/>
      <c r="I206" s="43"/>
      <c r="J206" s="43"/>
      <c r="K206" s="43"/>
      <c r="L206" s="43"/>
      <c r="M206" s="4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</row>
    <row r="207" spans="4:36" ht="12.75">
      <c r="D207" s="43"/>
      <c r="E207" s="43"/>
      <c r="F207" s="43"/>
      <c r="G207" s="43"/>
      <c r="H207" s="43"/>
      <c r="I207" s="43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</row>
    <row r="208" spans="4:36" ht="12.75">
      <c r="D208" s="43"/>
      <c r="E208" s="43"/>
      <c r="F208" s="43"/>
      <c r="G208" s="43"/>
      <c r="H208" s="43"/>
      <c r="I208" s="43"/>
      <c r="J208" s="43"/>
      <c r="K208" s="43"/>
      <c r="L208" s="43"/>
      <c r="M208" s="4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</row>
    <row r="209" spans="4:36" ht="12.75">
      <c r="D209" s="43"/>
      <c r="E209" s="43"/>
      <c r="F209" s="43"/>
      <c r="G209" s="43"/>
      <c r="H209" s="43"/>
      <c r="I209" s="43"/>
      <c r="J209" s="43"/>
      <c r="K209" s="43"/>
      <c r="L209" s="43"/>
      <c r="M209" s="4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</row>
    <row r="210" spans="4:36" ht="12.75">
      <c r="D210" s="43"/>
      <c r="E210" s="43"/>
      <c r="F210" s="43"/>
      <c r="G210" s="43"/>
      <c r="H210" s="43"/>
      <c r="I210" s="43"/>
      <c r="J210" s="43"/>
      <c r="K210" s="43"/>
      <c r="L210" s="43"/>
      <c r="M210" s="4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</row>
    <row r="211" spans="4:36" ht="12.75">
      <c r="D211" s="43"/>
      <c r="E211" s="43"/>
      <c r="F211" s="43"/>
      <c r="G211" s="43"/>
      <c r="H211" s="43"/>
      <c r="I211" s="43"/>
      <c r="J211" s="43"/>
      <c r="K211" s="43"/>
      <c r="L211" s="43"/>
      <c r="M211" s="4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</row>
    <row r="212" spans="4:36" ht="12.75"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</row>
    <row r="213" spans="4:36" ht="12.75">
      <c r="D213" s="43"/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</row>
    <row r="214" spans="4:36" ht="12.75">
      <c r="D214" s="43"/>
      <c r="E214" s="43"/>
      <c r="F214" s="43"/>
      <c r="G214" s="43"/>
      <c r="H214" s="43"/>
      <c r="I214" s="43"/>
      <c r="J214" s="43"/>
      <c r="K214" s="43"/>
      <c r="L214" s="43"/>
      <c r="M214" s="4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</row>
    <row r="215" spans="4:36" ht="12.75">
      <c r="D215" s="43"/>
      <c r="E215" s="43"/>
      <c r="F215" s="43"/>
      <c r="G215" s="43"/>
      <c r="H215" s="43"/>
      <c r="I215" s="43"/>
      <c r="J215" s="43"/>
      <c r="K215" s="43"/>
      <c r="L215" s="43"/>
      <c r="M215" s="4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</row>
    <row r="216" spans="4:36" ht="12.75">
      <c r="D216" s="43"/>
      <c r="E216" s="43"/>
      <c r="F216" s="43"/>
      <c r="G216" s="43"/>
      <c r="H216" s="43"/>
      <c r="I216" s="43"/>
      <c r="J216" s="43"/>
      <c r="K216" s="43"/>
      <c r="L216" s="43"/>
      <c r="M216" s="4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</row>
    <row r="217" spans="4:36" ht="12.75">
      <c r="D217" s="43"/>
      <c r="E217" s="43"/>
      <c r="F217" s="43"/>
      <c r="G217" s="43"/>
      <c r="H217" s="43"/>
      <c r="I217" s="43"/>
      <c r="J217" s="43"/>
      <c r="K217" s="43"/>
      <c r="L217" s="43"/>
      <c r="M217" s="4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</row>
    <row r="218" spans="4:36" ht="12.75">
      <c r="D218" s="43"/>
      <c r="E218" s="43"/>
      <c r="F218" s="43"/>
      <c r="G218" s="43"/>
      <c r="H218" s="43"/>
      <c r="I218" s="43"/>
      <c r="J218" s="43"/>
      <c r="K218" s="43"/>
      <c r="L218" s="43"/>
      <c r="M218" s="4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</row>
    <row r="219" spans="4:36" ht="12.75">
      <c r="D219" s="43"/>
      <c r="E219" s="43"/>
      <c r="F219" s="43"/>
      <c r="G219" s="43"/>
      <c r="H219" s="43"/>
      <c r="I219" s="43"/>
      <c r="J219" s="43"/>
      <c r="K219" s="43"/>
      <c r="L219" s="43"/>
      <c r="M219" s="4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</row>
    <row r="220" spans="4:36" ht="12.75">
      <c r="D220" s="43"/>
      <c r="E220" s="43"/>
      <c r="F220" s="43"/>
      <c r="G220" s="43"/>
      <c r="H220" s="43"/>
      <c r="I220" s="43"/>
      <c r="J220" s="43"/>
      <c r="K220" s="43"/>
      <c r="L220" s="43"/>
      <c r="M220" s="4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</row>
    <row r="221" spans="4:36" ht="12.75">
      <c r="D221" s="43"/>
      <c r="E221" s="43"/>
      <c r="F221" s="43"/>
      <c r="G221" s="43"/>
      <c r="H221" s="43"/>
      <c r="I221" s="43"/>
      <c r="J221" s="43"/>
      <c r="K221" s="43"/>
      <c r="L221" s="43"/>
      <c r="M221" s="4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</row>
    <row r="222" spans="4:36" ht="12.75">
      <c r="D222" s="43"/>
      <c r="E222" s="43"/>
      <c r="F222" s="43"/>
      <c r="G222" s="43"/>
      <c r="H222" s="43"/>
      <c r="I222" s="43"/>
      <c r="J222" s="43"/>
      <c r="K222" s="43"/>
      <c r="L222" s="43"/>
      <c r="M222" s="4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</row>
    <row r="223" spans="4:36" ht="12.75">
      <c r="D223" s="43"/>
      <c r="E223" s="43"/>
      <c r="F223" s="43"/>
      <c r="G223" s="43"/>
      <c r="H223" s="43"/>
      <c r="I223" s="43"/>
      <c r="J223" s="43"/>
      <c r="K223" s="43"/>
      <c r="L223" s="43"/>
      <c r="M223" s="4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</row>
    <row r="224" spans="4:36" ht="12.75">
      <c r="D224" s="43"/>
      <c r="E224" s="43"/>
      <c r="F224" s="43"/>
      <c r="G224" s="43"/>
      <c r="H224" s="43"/>
      <c r="I224" s="43"/>
      <c r="J224" s="43"/>
      <c r="K224" s="43"/>
      <c r="L224" s="43"/>
      <c r="M224" s="4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</row>
    <row r="225" spans="4:36" ht="12.75">
      <c r="D225" s="43"/>
      <c r="E225" s="43"/>
      <c r="F225" s="43"/>
      <c r="G225" s="43"/>
      <c r="H225" s="43"/>
      <c r="I225" s="43"/>
      <c r="J225" s="43"/>
      <c r="K225" s="43"/>
      <c r="L225" s="43"/>
      <c r="M225" s="4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</row>
    <row r="226" spans="4:36" ht="12.75">
      <c r="D226" s="43"/>
      <c r="E226" s="43"/>
      <c r="F226" s="43"/>
      <c r="G226" s="43"/>
      <c r="H226" s="43"/>
      <c r="I226" s="43"/>
      <c r="J226" s="43"/>
      <c r="K226" s="43"/>
      <c r="L226" s="43"/>
      <c r="M226" s="4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</row>
    <row r="227" spans="4:36" ht="12.75">
      <c r="D227" s="43"/>
      <c r="E227" s="43"/>
      <c r="F227" s="43"/>
      <c r="G227" s="43"/>
      <c r="H227" s="43"/>
      <c r="I227" s="43"/>
      <c r="J227" s="43"/>
      <c r="K227" s="43"/>
      <c r="L227" s="43"/>
      <c r="M227" s="4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</row>
    <row r="228" spans="4:36" ht="12.75">
      <c r="D228" s="43"/>
      <c r="E228" s="43"/>
      <c r="F228" s="43"/>
      <c r="G228" s="43"/>
      <c r="H228" s="43"/>
      <c r="I228" s="43"/>
      <c r="J228" s="43"/>
      <c r="K228" s="43"/>
      <c r="L228" s="43"/>
      <c r="M228" s="4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</row>
    <row r="229" spans="4:36" ht="12.75">
      <c r="D229" s="43"/>
      <c r="E229" s="43"/>
      <c r="F229" s="43"/>
      <c r="G229" s="43"/>
      <c r="H229" s="43"/>
      <c r="I229" s="43"/>
      <c r="J229" s="43"/>
      <c r="K229" s="43"/>
      <c r="L229" s="43"/>
      <c r="M229" s="4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</row>
    <row r="230" spans="4:36" ht="12.75">
      <c r="D230" s="43"/>
      <c r="E230" s="43"/>
      <c r="F230" s="43"/>
      <c r="G230" s="43"/>
      <c r="H230" s="43"/>
      <c r="I230" s="43"/>
      <c r="J230" s="43"/>
      <c r="K230" s="43"/>
      <c r="L230" s="43"/>
      <c r="M230" s="4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</row>
    <row r="231" spans="4:36" ht="12.75">
      <c r="D231" s="43"/>
      <c r="E231" s="43"/>
      <c r="F231" s="43"/>
      <c r="G231" s="43"/>
      <c r="H231" s="43"/>
      <c r="I231" s="43"/>
      <c r="J231" s="43"/>
      <c r="K231" s="43"/>
      <c r="L231" s="43"/>
      <c r="M231" s="4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</row>
    <row r="232" spans="4:36" ht="12.75">
      <c r="D232" s="43"/>
      <c r="E232" s="43"/>
      <c r="F232" s="43"/>
      <c r="G232" s="43"/>
      <c r="H232" s="43"/>
      <c r="I232" s="43"/>
      <c r="J232" s="43"/>
      <c r="K232" s="43"/>
      <c r="L232" s="43"/>
      <c r="M232" s="4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</row>
    <row r="233" spans="4:36" ht="12.75">
      <c r="D233" s="43"/>
      <c r="E233" s="43"/>
      <c r="F233" s="43"/>
      <c r="G233" s="43"/>
      <c r="H233" s="43"/>
      <c r="I233" s="43"/>
      <c r="J233" s="43"/>
      <c r="K233" s="43"/>
      <c r="L233" s="43"/>
      <c r="M233" s="4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</row>
    <row r="234" spans="4:36" ht="12.75">
      <c r="D234" s="43"/>
      <c r="E234" s="43"/>
      <c r="F234" s="43"/>
      <c r="G234" s="43"/>
      <c r="H234" s="43"/>
      <c r="I234" s="43"/>
      <c r="J234" s="43"/>
      <c r="K234" s="43"/>
      <c r="L234" s="43"/>
      <c r="M234" s="4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</row>
    <row r="235" spans="4:36" ht="12.75">
      <c r="D235" s="43"/>
      <c r="E235" s="43"/>
      <c r="F235" s="43"/>
      <c r="G235" s="43"/>
      <c r="H235" s="43"/>
      <c r="I235" s="43"/>
      <c r="J235" s="43"/>
      <c r="K235" s="43"/>
      <c r="L235" s="43"/>
      <c r="M235" s="4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</row>
    <row r="236" spans="4:36" ht="12.75">
      <c r="D236" s="43"/>
      <c r="E236" s="43"/>
      <c r="F236" s="43"/>
      <c r="G236" s="43"/>
      <c r="H236" s="43"/>
      <c r="I236" s="43"/>
      <c r="J236" s="43"/>
      <c r="K236" s="43"/>
      <c r="L236" s="43"/>
      <c r="M236" s="4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</row>
    <row r="237" spans="4:36" ht="12.75">
      <c r="D237" s="43"/>
      <c r="E237" s="43"/>
      <c r="F237" s="43"/>
      <c r="G237" s="43"/>
      <c r="H237" s="43"/>
      <c r="I237" s="43"/>
      <c r="J237" s="43"/>
      <c r="K237" s="43"/>
      <c r="L237" s="43"/>
      <c r="M237" s="4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</row>
    <row r="238" spans="4:36" ht="12.75">
      <c r="D238" s="43"/>
      <c r="E238" s="43"/>
      <c r="F238" s="43"/>
      <c r="G238" s="43"/>
      <c r="H238" s="43"/>
      <c r="I238" s="43"/>
      <c r="J238" s="43"/>
      <c r="K238" s="43"/>
      <c r="L238" s="43"/>
      <c r="M238" s="4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</row>
    <row r="239" spans="4:36" ht="12.75">
      <c r="D239" s="43"/>
      <c r="E239" s="43"/>
      <c r="F239" s="43"/>
      <c r="G239" s="43"/>
      <c r="H239" s="43"/>
      <c r="I239" s="43"/>
      <c r="J239" s="43"/>
      <c r="K239" s="43"/>
      <c r="L239" s="43"/>
      <c r="M239" s="4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</row>
    <row r="240" spans="4:36" ht="12.75">
      <c r="D240" s="43"/>
      <c r="E240" s="43"/>
      <c r="F240" s="43"/>
      <c r="G240" s="43"/>
      <c r="H240" s="43"/>
      <c r="I240" s="43"/>
      <c r="J240" s="43"/>
      <c r="K240" s="43"/>
      <c r="L240" s="43"/>
      <c r="M240" s="4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</row>
    <row r="241" spans="4:36" ht="12.75">
      <c r="D241" s="43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</row>
    <row r="242" spans="4:36" ht="12.75">
      <c r="D242" s="43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</row>
    <row r="243" spans="4:36" ht="12.75">
      <c r="D243" s="43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</row>
    <row r="244" spans="4:36" ht="12.75">
      <c r="D244" s="43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</row>
    <row r="245" spans="4:36" ht="12.75">
      <c r="D245" s="43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</row>
    <row r="246" spans="4:36" ht="12.75">
      <c r="D246" s="43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</row>
    <row r="247" spans="4:36" ht="12.75">
      <c r="D247" s="43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</row>
    <row r="248" spans="4:36" ht="12.75">
      <c r="D248" s="43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</row>
    <row r="249" spans="4:36" ht="12.75">
      <c r="D249" s="43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</row>
    <row r="250" spans="4:36" ht="12.75"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</row>
    <row r="251" spans="4:36" ht="12.75">
      <c r="D251" s="43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</row>
    <row r="252" spans="4:36" ht="12.75">
      <c r="D252" s="43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</row>
    <row r="253" spans="4:36" ht="12.75">
      <c r="D253" s="43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</row>
    <row r="254" spans="4:36" ht="12.75">
      <c r="D254" s="43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</row>
    <row r="255" spans="4:36" ht="12.75">
      <c r="D255" s="43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</row>
    <row r="256" spans="4:36" ht="12.75">
      <c r="D256" s="43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43"/>
      <c r="AF256" s="43"/>
      <c r="AG256" s="43"/>
      <c r="AH256" s="43"/>
      <c r="AI256" s="43"/>
      <c r="AJ256" s="43"/>
    </row>
    <row r="257" spans="4:36" ht="12.75"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43"/>
      <c r="AF257" s="43"/>
      <c r="AG257" s="43"/>
      <c r="AH257" s="43"/>
      <c r="AI257" s="43"/>
      <c r="AJ257" s="43"/>
    </row>
    <row r="258" spans="4:36" ht="12.75">
      <c r="D258" s="43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43"/>
      <c r="AF258" s="43"/>
      <c r="AG258" s="43"/>
      <c r="AH258" s="43"/>
      <c r="AI258" s="43"/>
      <c r="AJ258" s="43"/>
    </row>
    <row r="259" spans="4:36" ht="12.75">
      <c r="D259" s="43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43"/>
      <c r="AF259" s="43"/>
      <c r="AG259" s="43"/>
      <c r="AH259" s="43"/>
      <c r="AI259" s="43"/>
      <c r="AJ259" s="43"/>
    </row>
    <row r="260" spans="4:36" ht="12.75">
      <c r="D260" s="43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43"/>
      <c r="AF260" s="43"/>
      <c r="AG260" s="43"/>
      <c r="AH260" s="43"/>
      <c r="AI260" s="43"/>
      <c r="AJ260" s="43"/>
    </row>
    <row r="261" spans="4:36" ht="12.75"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43"/>
      <c r="AF261" s="43"/>
      <c r="AG261" s="43"/>
      <c r="AH261" s="43"/>
      <c r="AI261" s="43"/>
      <c r="AJ261" s="43"/>
    </row>
    <row r="262" spans="4:36" ht="12.75">
      <c r="D262" s="43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43"/>
      <c r="AF262" s="43"/>
      <c r="AG262" s="43"/>
      <c r="AH262" s="43"/>
      <c r="AI262" s="43"/>
      <c r="AJ262" s="43"/>
    </row>
    <row r="263" spans="4:36" ht="12.75">
      <c r="D263" s="43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43"/>
      <c r="AF263" s="43"/>
      <c r="AG263" s="43"/>
      <c r="AH263" s="43"/>
      <c r="AI263" s="43"/>
      <c r="AJ263" s="43"/>
    </row>
    <row r="264" spans="4:36" ht="12.75">
      <c r="D264" s="43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43"/>
      <c r="AF264" s="43"/>
      <c r="AG264" s="43"/>
      <c r="AH264" s="43"/>
      <c r="AI264" s="43"/>
      <c r="AJ264" s="43"/>
    </row>
    <row r="265" spans="4:36" ht="12.75">
      <c r="D265" s="43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43"/>
      <c r="AF265" s="43"/>
      <c r="AG265" s="43"/>
      <c r="AH265" s="43"/>
      <c r="AI265" s="43"/>
      <c r="AJ265" s="43"/>
    </row>
    <row r="266" spans="4:36" ht="12.75">
      <c r="D266" s="43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43"/>
      <c r="AF266" s="43"/>
      <c r="AG266" s="43"/>
      <c r="AH266" s="43"/>
      <c r="AI266" s="43"/>
      <c r="AJ266" s="43"/>
    </row>
    <row r="267" spans="4:36" ht="12.75">
      <c r="D267" s="43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43"/>
      <c r="AF267" s="43"/>
      <c r="AG267" s="43"/>
      <c r="AH267" s="43"/>
      <c r="AI267" s="43"/>
      <c r="AJ267" s="43"/>
    </row>
    <row r="268" spans="4:36" ht="12.75">
      <c r="D268" s="43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43"/>
      <c r="AF268" s="43"/>
      <c r="AG268" s="43"/>
      <c r="AH268" s="43"/>
      <c r="AI268" s="43"/>
      <c r="AJ268" s="43"/>
    </row>
    <row r="269" spans="4:36" ht="12.75">
      <c r="D269" s="43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43"/>
      <c r="AF269" s="43"/>
      <c r="AG269" s="43"/>
      <c r="AH269" s="43"/>
      <c r="AI269" s="43"/>
      <c r="AJ269" s="43"/>
    </row>
    <row r="270" spans="4:36" ht="12.75">
      <c r="D270" s="43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43"/>
      <c r="AF270" s="43"/>
      <c r="AG270" s="43"/>
      <c r="AH270" s="43"/>
      <c r="AI270" s="43"/>
      <c r="AJ270" s="43"/>
    </row>
    <row r="271" spans="4:36" ht="12.75">
      <c r="D271" s="43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43"/>
      <c r="AF271" s="43"/>
      <c r="AG271" s="43"/>
      <c r="AH271" s="43"/>
      <c r="AI271" s="43"/>
      <c r="AJ271" s="43"/>
    </row>
    <row r="272" spans="4:36" ht="12.75">
      <c r="D272" s="43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43"/>
      <c r="AF272" s="43"/>
      <c r="AG272" s="43"/>
      <c r="AH272" s="43"/>
      <c r="AI272" s="43"/>
      <c r="AJ272" s="43"/>
    </row>
    <row r="273" spans="4:36" ht="12.75">
      <c r="D273" s="43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43"/>
      <c r="AF273" s="43"/>
      <c r="AG273" s="43"/>
      <c r="AH273" s="43"/>
      <c r="AI273" s="43"/>
      <c r="AJ273" s="43"/>
    </row>
    <row r="274" spans="4:36" ht="12.75">
      <c r="D274" s="43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43"/>
      <c r="AF274" s="43"/>
      <c r="AG274" s="43"/>
      <c r="AH274" s="43"/>
      <c r="AI274" s="43"/>
      <c r="AJ274" s="43"/>
    </row>
    <row r="275" spans="4:36" ht="12.75">
      <c r="D275" s="43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43"/>
      <c r="AF275" s="43"/>
      <c r="AG275" s="43"/>
      <c r="AH275" s="43"/>
      <c r="AI275" s="43"/>
      <c r="AJ275" s="43"/>
    </row>
    <row r="276" spans="4:36" ht="12.75">
      <c r="D276" s="43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43"/>
      <c r="AF276" s="43"/>
      <c r="AG276" s="43"/>
      <c r="AH276" s="43"/>
      <c r="AI276" s="43"/>
      <c r="AJ276" s="43"/>
    </row>
    <row r="277" spans="4:36" ht="12.75">
      <c r="D277" s="43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43"/>
      <c r="AF277" s="43"/>
      <c r="AG277" s="43"/>
      <c r="AH277" s="43"/>
      <c r="AI277" s="43"/>
      <c r="AJ277" s="43"/>
    </row>
    <row r="278" spans="4:36" ht="12.75">
      <c r="D278" s="43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43"/>
      <c r="AF278" s="43"/>
      <c r="AG278" s="43"/>
      <c r="AH278" s="43"/>
      <c r="AI278" s="43"/>
      <c r="AJ278" s="43"/>
    </row>
    <row r="279" spans="4:36" ht="12.75">
      <c r="D279" s="43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43"/>
      <c r="AF279" s="43"/>
      <c r="AG279" s="43"/>
      <c r="AH279" s="43"/>
      <c r="AI279" s="43"/>
      <c r="AJ279" s="43"/>
    </row>
    <row r="280" spans="4:36" ht="12.75">
      <c r="D280" s="43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43"/>
      <c r="AF280" s="43"/>
      <c r="AG280" s="43"/>
      <c r="AH280" s="43"/>
      <c r="AI280" s="43"/>
      <c r="AJ280" s="43"/>
    </row>
    <row r="281" spans="4:36" ht="12.75">
      <c r="D281" s="43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43"/>
      <c r="AF281" s="43"/>
      <c r="AG281" s="43"/>
      <c r="AH281" s="43"/>
      <c r="AI281" s="43"/>
      <c r="AJ281" s="43"/>
    </row>
    <row r="282" spans="4:36" ht="12.75">
      <c r="D282" s="43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43"/>
      <c r="AF282" s="43"/>
      <c r="AG282" s="43"/>
      <c r="AH282" s="43"/>
      <c r="AI282" s="43"/>
      <c r="AJ282" s="43"/>
    </row>
    <row r="283" spans="4:36" ht="12.75"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43"/>
      <c r="AF283" s="43"/>
      <c r="AG283" s="43"/>
      <c r="AH283" s="43"/>
      <c r="AI283" s="43"/>
      <c r="AJ283" s="43"/>
    </row>
    <row r="284" spans="4:36" ht="12.75">
      <c r="D284" s="43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43"/>
      <c r="AF284" s="43"/>
      <c r="AG284" s="43"/>
      <c r="AH284" s="43"/>
      <c r="AI284" s="43"/>
      <c r="AJ284" s="43"/>
    </row>
    <row r="285" spans="4:36" ht="12.75">
      <c r="D285" s="43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43"/>
      <c r="AF285" s="43"/>
      <c r="AG285" s="43"/>
      <c r="AH285" s="43"/>
      <c r="AI285" s="43"/>
      <c r="AJ285" s="43"/>
    </row>
    <row r="286" spans="4:36" ht="12.75">
      <c r="D286" s="43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43"/>
      <c r="AF286" s="43"/>
      <c r="AG286" s="43"/>
      <c r="AH286" s="43"/>
      <c r="AI286" s="43"/>
      <c r="AJ286" s="43"/>
    </row>
    <row r="287" spans="4:36" ht="12.75">
      <c r="D287" s="43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43"/>
      <c r="AF287" s="43"/>
      <c r="AG287" s="43"/>
      <c r="AH287" s="43"/>
      <c r="AI287" s="43"/>
      <c r="AJ287" s="43"/>
    </row>
    <row r="288" spans="4:36" ht="12.75">
      <c r="D288" s="43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43"/>
      <c r="AF288" s="43"/>
      <c r="AG288" s="43"/>
      <c r="AH288" s="43"/>
      <c r="AI288" s="43"/>
      <c r="AJ288" s="43"/>
    </row>
    <row r="289" spans="4:36" ht="12.75">
      <c r="D289" s="43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43"/>
      <c r="AF289" s="43"/>
      <c r="AG289" s="43"/>
      <c r="AH289" s="43"/>
      <c r="AI289" s="43"/>
      <c r="AJ289" s="43"/>
    </row>
    <row r="290" spans="4:36" ht="12.75">
      <c r="D290" s="43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43"/>
      <c r="AF290" s="43"/>
      <c r="AG290" s="43"/>
      <c r="AH290" s="43"/>
      <c r="AI290" s="43"/>
      <c r="AJ290" s="43"/>
    </row>
    <row r="291" spans="4:36" ht="12.75">
      <c r="D291" s="43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43"/>
      <c r="AF291" s="43"/>
      <c r="AG291" s="43"/>
      <c r="AH291" s="43"/>
      <c r="AI291" s="43"/>
      <c r="AJ291" s="43"/>
    </row>
    <row r="292" spans="4:36" ht="12.75">
      <c r="D292" s="43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43"/>
      <c r="AF292" s="43"/>
      <c r="AG292" s="43"/>
      <c r="AH292" s="43"/>
      <c r="AI292" s="43"/>
      <c r="AJ292" s="43"/>
    </row>
    <row r="293" spans="4:36" ht="12.75">
      <c r="D293" s="43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43"/>
      <c r="AF293" s="43"/>
      <c r="AG293" s="43"/>
      <c r="AH293" s="43"/>
      <c r="AI293" s="43"/>
      <c r="AJ293" s="43"/>
    </row>
    <row r="294" spans="4:36" ht="12.75">
      <c r="D294" s="43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43"/>
      <c r="AF294" s="43"/>
      <c r="AG294" s="43"/>
      <c r="AH294" s="43"/>
      <c r="AI294" s="43"/>
      <c r="AJ294" s="43"/>
    </row>
    <row r="295" spans="4:36" ht="12.75">
      <c r="D295" s="43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43"/>
      <c r="AF295" s="43"/>
      <c r="AG295" s="43"/>
      <c r="AH295" s="43"/>
      <c r="AI295" s="43"/>
      <c r="AJ295" s="43"/>
    </row>
    <row r="296" spans="4:36" ht="12.75">
      <c r="D296" s="43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43"/>
      <c r="AF296" s="43"/>
      <c r="AG296" s="43"/>
      <c r="AH296" s="43"/>
      <c r="AI296" s="43"/>
      <c r="AJ296" s="43"/>
    </row>
    <row r="297" spans="4:36" ht="12.75">
      <c r="D297" s="43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43"/>
      <c r="AF297" s="43"/>
      <c r="AG297" s="43"/>
      <c r="AH297" s="43"/>
      <c r="AI297" s="43"/>
      <c r="AJ297" s="43"/>
    </row>
    <row r="298" spans="4:36" ht="12.75">
      <c r="D298" s="43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43"/>
      <c r="AF298" s="43"/>
      <c r="AG298" s="43"/>
      <c r="AH298" s="43"/>
      <c r="AI298" s="43"/>
      <c r="AJ298" s="43"/>
    </row>
    <row r="299" spans="4:36" ht="12.75">
      <c r="D299" s="43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43"/>
      <c r="AF299" s="43"/>
      <c r="AG299" s="43"/>
      <c r="AH299" s="43"/>
      <c r="AI299" s="43"/>
      <c r="AJ299" s="43"/>
    </row>
    <row r="300" spans="4:36" ht="12.75">
      <c r="D300" s="43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43"/>
      <c r="AF300" s="43"/>
      <c r="AG300" s="43"/>
      <c r="AH300" s="43"/>
      <c r="AI300" s="43"/>
      <c r="AJ300" s="43"/>
    </row>
    <row r="301" spans="4:36" ht="12.75">
      <c r="D301" s="43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43"/>
      <c r="AF301" s="43"/>
      <c r="AG301" s="43"/>
      <c r="AH301" s="43"/>
      <c r="AI301" s="43"/>
      <c r="AJ301" s="43"/>
    </row>
    <row r="302" spans="4:36" ht="12.75">
      <c r="D302" s="43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43"/>
      <c r="AF302" s="43"/>
      <c r="AG302" s="43"/>
      <c r="AH302" s="43"/>
      <c r="AI302" s="43"/>
      <c r="AJ302" s="43"/>
    </row>
    <row r="303" spans="4:36" ht="12.75">
      <c r="D303" s="43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43"/>
      <c r="AF303" s="43"/>
      <c r="AG303" s="43"/>
      <c r="AH303" s="43"/>
      <c r="AI303" s="43"/>
      <c r="AJ303" s="43"/>
    </row>
    <row r="304" spans="4:36" ht="12.75">
      <c r="D304" s="43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43"/>
      <c r="AF304" s="43"/>
      <c r="AG304" s="43"/>
      <c r="AH304" s="43"/>
      <c r="AI304" s="43"/>
      <c r="AJ304" s="43"/>
    </row>
    <row r="305" spans="4:36" ht="12.75">
      <c r="D305" s="43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43"/>
      <c r="AF305" s="43"/>
      <c r="AG305" s="43"/>
      <c r="AH305" s="43"/>
      <c r="AI305" s="43"/>
      <c r="AJ305" s="43"/>
    </row>
    <row r="306" spans="4:36" ht="12.75">
      <c r="D306" s="43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43"/>
      <c r="AF306" s="43"/>
      <c r="AG306" s="43"/>
      <c r="AH306" s="43"/>
      <c r="AI306" s="43"/>
      <c r="AJ306" s="43"/>
    </row>
    <row r="307" spans="4:36" ht="12.75">
      <c r="D307" s="43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43"/>
      <c r="AF307" s="43"/>
      <c r="AG307" s="43"/>
      <c r="AH307" s="43"/>
      <c r="AI307" s="43"/>
      <c r="AJ307" s="43"/>
    </row>
    <row r="308" spans="4:36" ht="12.75">
      <c r="D308" s="43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43"/>
      <c r="AF308" s="43"/>
      <c r="AG308" s="43"/>
      <c r="AH308" s="43"/>
      <c r="AI308" s="43"/>
      <c r="AJ308" s="43"/>
    </row>
    <row r="309" spans="4:36" ht="12.75">
      <c r="D309" s="43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43"/>
      <c r="AF309" s="43"/>
      <c r="AG309" s="43"/>
      <c r="AH309" s="43"/>
      <c r="AI309" s="43"/>
      <c r="AJ309" s="43"/>
    </row>
    <row r="310" spans="4:36" ht="12.75">
      <c r="D310" s="43"/>
      <c r="E310" s="43"/>
      <c r="F310" s="43"/>
      <c r="G310" s="43"/>
      <c r="H310" s="43"/>
      <c r="I310" s="43"/>
      <c r="J310" s="43"/>
      <c r="K310" s="43"/>
      <c r="L310" s="43"/>
      <c r="M310" s="43"/>
      <c r="N310" s="43"/>
      <c r="O310" s="43"/>
      <c r="P310" s="43"/>
      <c r="Q310" s="43"/>
      <c r="R310" s="43"/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43"/>
      <c r="AF310" s="43"/>
      <c r="AG310" s="43"/>
      <c r="AH310" s="43"/>
      <c r="AI310" s="43"/>
      <c r="AJ310" s="43"/>
    </row>
    <row r="311" spans="4:36" ht="12.75">
      <c r="D311" s="43"/>
      <c r="E311" s="43"/>
      <c r="F311" s="43"/>
      <c r="G311" s="43"/>
      <c r="H311" s="43"/>
      <c r="I311" s="43"/>
      <c r="J311" s="43"/>
      <c r="K311" s="43"/>
      <c r="L311" s="43"/>
      <c r="M311" s="43"/>
      <c r="N311" s="43"/>
      <c r="O311" s="43"/>
      <c r="P311" s="43"/>
      <c r="Q311" s="43"/>
      <c r="R311" s="43"/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43"/>
      <c r="AF311" s="43"/>
      <c r="AG311" s="43"/>
      <c r="AH311" s="43"/>
      <c r="AI311" s="43"/>
      <c r="AJ311" s="43"/>
    </row>
    <row r="312" spans="4:36" ht="12.75">
      <c r="D312" s="43"/>
      <c r="E312" s="43"/>
      <c r="F312" s="43"/>
      <c r="G312" s="43"/>
      <c r="H312" s="43"/>
      <c r="I312" s="43"/>
      <c r="J312" s="43"/>
      <c r="K312" s="43"/>
      <c r="L312" s="43"/>
      <c r="M312" s="43"/>
      <c r="N312" s="43"/>
      <c r="O312" s="43"/>
      <c r="P312" s="43"/>
      <c r="Q312" s="43"/>
      <c r="R312" s="43"/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43"/>
      <c r="AF312" s="43"/>
      <c r="AG312" s="43"/>
      <c r="AH312" s="43"/>
      <c r="AI312" s="43"/>
      <c r="AJ312" s="43"/>
    </row>
    <row r="313" spans="4:36" ht="12.75">
      <c r="D313" s="43"/>
      <c r="E313" s="43"/>
      <c r="F313" s="43"/>
      <c r="G313" s="43"/>
      <c r="H313" s="43"/>
      <c r="I313" s="43"/>
      <c r="J313" s="43"/>
      <c r="K313" s="43"/>
      <c r="L313" s="43"/>
      <c r="M313" s="43"/>
      <c r="N313" s="43"/>
      <c r="O313" s="43"/>
      <c r="P313" s="43"/>
      <c r="Q313" s="43"/>
      <c r="R313" s="43"/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43"/>
      <c r="AF313" s="43"/>
      <c r="AG313" s="43"/>
      <c r="AH313" s="43"/>
      <c r="AI313" s="43"/>
      <c r="AJ313" s="43"/>
    </row>
    <row r="314" spans="4:36" ht="12.75">
      <c r="D314" s="43"/>
      <c r="E314" s="43"/>
      <c r="F314" s="43"/>
      <c r="G314" s="43"/>
      <c r="H314" s="43"/>
      <c r="I314" s="43"/>
      <c r="J314" s="43"/>
      <c r="K314" s="43"/>
      <c r="L314" s="43"/>
      <c r="M314" s="43"/>
      <c r="N314" s="43"/>
      <c r="O314" s="43"/>
      <c r="P314" s="43"/>
      <c r="Q314" s="43"/>
      <c r="R314" s="43"/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43"/>
      <c r="AF314" s="43"/>
      <c r="AG314" s="43"/>
      <c r="AH314" s="43"/>
      <c r="AI314" s="43"/>
      <c r="AJ314" s="43"/>
    </row>
    <row r="315" spans="4:36" ht="12.75">
      <c r="D315" s="43"/>
      <c r="E315" s="43"/>
      <c r="F315" s="43"/>
      <c r="G315" s="43"/>
      <c r="H315" s="43"/>
      <c r="I315" s="43"/>
      <c r="J315" s="43"/>
      <c r="K315" s="43"/>
      <c r="L315" s="43"/>
      <c r="M315" s="43"/>
      <c r="N315" s="43"/>
      <c r="O315" s="43"/>
      <c r="P315" s="43"/>
      <c r="Q315" s="43"/>
      <c r="R315" s="43"/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43"/>
      <c r="AF315" s="43"/>
      <c r="AG315" s="43"/>
      <c r="AH315" s="43"/>
      <c r="AI315" s="43"/>
      <c r="AJ315" s="43"/>
    </row>
    <row r="316" spans="4:36" ht="12.75">
      <c r="D316" s="43"/>
      <c r="E316" s="43"/>
      <c r="F316" s="43"/>
      <c r="G316" s="43"/>
      <c r="H316" s="43"/>
      <c r="I316" s="43"/>
      <c r="J316" s="43"/>
      <c r="K316" s="43"/>
      <c r="L316" s="43"/>
      <c r="M316" s="43"/>
      <c r="N316" s="43"/>
      <c r="O316" s="43"/>
      <c r="P316" s="43"/>
      <c r="Q316" s="43"/>
      <c r="R316" s="43"/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43"/>
      <c r="AF316" s="43"/>
      <c r="AG316" s="43"/>
      <c r="AH316" s="43"/>
      <c r="AI316" s="43"/>
      <c r="AJ316" s="43"/>
    </row>
    <row r="317" spans="4:36" ht="12.75">
      <c r="D317" s="43"/>
      <c r="E317" s="43"/>
      <c r="F317" s="43"/>
      <c r="G317" s="43"/>
      <c r="H317" s="43"/>
      <c r="I317" s="43"/>
      <c r="J317" s="43"/>
      <c r="K317" s="43"/>
      <c r="L317" s="43"/>
      <c r="M317" s="43"/>
      <c r="N317" s="43"/>
      <c r="O317" s="43"/>
      <c r="P317" s="43"/>
      <c r="Q317" s="43"/>
      <c r="R317" s="43"/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43"/>
      <c r="AF317" s="43"/>
      <c r="AG317" s="43"/>
      <c r="AH317" s="43"/>
      <c r="AI317" s="43"/>
      <c r="AJ317" s="43"/>
    </row>
    <row r="318" spans="4:36" ht="12.75">
      <c r="D318" s="43"/>
      <c r="E318" s="43"/>
      <c r="F318" s="43"/>
      <c r="G318" s="43"/>
      <c r="H318" s="43"/>
      <c r="I318" s="43"/>
      <c r="J318" s="43"/>
      <c r="K318" s="43"/>
      <c r="L318" s="43"/>
      <c r="M318" s="43"/>
      <c r="N318" s="43"/>
      <c r="O318" s="43"/>
      <c r="P318" s="43"/>
      <c r="Q318" s="43"/>
      <c r="R318" s="43"/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43"/>
      <c r="AF318" s="43"/>
      <c r="AG318" s="43"/>
      <c r="AH318" s="43"/>
      <c r="AI318" s="43"/>
      <c r="AJ318" s="43"/>
    </row>
    <row r="319" spans="4:36" ht="12.75">
      <c r="D319" s="43"/>
      <c r="E319" s="43"/>
      <c r="F319" s="43"/>
      <c r="G319" s="43"/>
      <c r="H319" s="43"/>
      <c r="I319" s="43"/>
      <c r="J319" s="43"/>
      <c r="K319" s="43"/>
      <c r="L319" s="43"/>
      <c r="M319" s="43"/>
      <c r="N319" s="43"/>
      <c r="O319" s="43"/>
      <c r="P319" s="43"/>
      <c r="Q319" s="43"/>
      <c r="R319" s="43"/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43"/>
      <c r="AF319" s="43"/>
      <c r="AG319" s="43"/>
      <c r="AH319" s="43"/>
      <c r="AI319" s="43"/>
      <c r="AJ319" s="43"/>
    </row>
    <row r="320" spans="4:36" ht="12.75">
      <c r="D320" s="43"/>
      <c r="E320" s="43"/>
      <c r="F320" s="43"/>
      <c r="G320" s="43"/>
      <c r="H320" s="43"/>
      <c r="I320" s="43"/>
      <c r="J320" s="43"/>
      <c r="K320" s="43"/>
      <c r="L320" s="43"/>
      <c r="M320" s="43"/>
      <c r="N320" s="43"/>
      <c r="O320" s="43"/>
      <c r="P320" s="43"/>
      <c r="Q320" s="43"/>
      <c r="R320" s="43"/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43"/>
      <c r="AF320" s="43"/>
      <c r="AG320" s="43"/>
      <c r="AH320" s="43"/>
      <c r="AI320" s="43"/>
      <c r="AJ320" s="43"/>
    </row>
    <row r="321" spans="4:36" ht="12.75">
      <c r="D321" s="43"/>
      <c r="E321" s="43"/>
      <c r="F321" s="43"/>
      <c r="G321" s="43"/>
      <c r="H321" s="43"/>
      <c r="I321" s="43"/>
      <c r="J321" s="43"/>
      <c r="K321" s="43"/>
      <c r="L321" s="43"/>
      <c r="M321" s="43"/>
      <c r="N321" s="43"/>
      <c r="O321" s="43"/>
      <c r="P321" s="43"/>
      <c r="Q321" s="43"/>
      <c r="R321" s="43"/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43"/>
      <c r="AF321" s="43"/>
      <c r="AG321" s="43"/>
      <c r="AH321" s="43"/>
      <c r="AI321" s="43"/>
      <c r="AJ321" s="43"/>
    </row>
    <row r="322" spans="4:36" ht="12.75">
      <c r="D322" s="43"/>
      <c r="E322" s="43"/>
      <c r="F322" s="43"/>
      <c r="G322" s="43"/>
      <c r="H322" s="43"/>
      <c r="I322" s="43"/>
      <c r="J322" s="43"/>
      <c r="K322" s="43"/>
      <c r="L322" s="43"/>
      <c r="M322" s="43"/>
      <c r="N322" s="43"/>
      <c r="O322" s="43"/>
      <c r="P322" s="43"/>
      <c r="Q322" s="43"/>
      <c r="R322" s="43"/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43"/>
      <c r="AF322" s="43"/>
      <c r="AG322" s="43"/>
      <c r="AH322" s="43"/>
      <c r="AI322" s="43"/>
      <c r="AJ322" s="43"/>
    </row>
    <row r="323" spans="4:36" ht="12.75">
      <c r="D323" s="43"/>
      <c r="E323" s="43"/>
      <c r="F323" s="43"/>
      <c r="G323" s="43"/>
      <c r="H323" s="43"/>
      <c r="I323" s="43"/>
      <c r="J323" s="43"/>
      <c r="K323" s="43"/>
      <c r="L323" s="43"/>
      <c r="M323" s="43"/>
      <c r="N323" s="43"/>
      <c r="O323" s="43"/>
      <c r="P323" s="43"/>
      <c r="Q323" s="43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43"/>
      <c r="AF323" s="43"/>
      <c r="AG323" s="43"/>
      <c r="AH323" s="43"/>
      <c r="AI323" s="43"/>
      <c r="AJ323" s="43"/>
    </row>
    <row r="324" spans="4:36" ht="12.75">
      <c r="D324" s="43"/>
      <c r="E324" s="43"/>
      <c r="F324" s="43"/>
      <c r="G324" s="43"/>
      <c r="H324" s="43"/>
      <c r="I324" s="43"/>
      <c r="J324" s="43"/>
      <c r="K324" s="43"/>
      <c r="L324" s="43"/>
      <c r="M324" s="43"/>
      <c r="N324" s="43"/>
      <c r="O324" s="43"/>
      <c r="P324" s="43"/>
      <c r="Q324" s="43"/>
      <c r="R324" s="43"/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43"/>
      <c r="AF324" s="43"/>
      <c r="AG324" s="43"/>
      <c r="AH324" s="43"/>
      <c r="AI324" s="43"/>
      <c r="AJ324" s="43"/>
    </row>
    <row r="325" spans="4:36" ht="12.75">
      <c r="D325" s="43"/>
      <c r="E325" s="43"/>
      <c r="F325" s="43"/>
      <c r="G325" s="43"/>
      <c r="H325" s="43"/>
      <c r="I325" s="43"/>
      <c r="J325" s="43"/>
      <c r="K325" s="43"/>
      <c r="L325" s="43"/>
      <c r="M325" s="43"/>
      <c r="N325" s="43"/>
      <c r="O325" s="43"/>
      <c r="P325" s="43"/>
      <c r="Q325" s="43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43"/>
      <c r="AF325" s="43"/>
      <c r="AG325" s="43"/>
      <c r="AH325" s="43"/>
      <c r="AI325" s="43"/>
      <c r="AJ325" s="43"/>
    </row>
    <row r="326" spans="4:36" ht="12.75">
      <c r="D326" s="43"/>
      <c r="E326" s="43"/>
      <c r="F326" s="43"/>
      <c r="G326" s="43"/>
      <c r="H326" s="43"/>
      <c r="I326" s="43"/>
      <c r="J326" s="43"/>
      <c r="K326" s="43"/>
      <c r="L326" s="43"/>
      <c r="M326" s="43"/>
      <c r="N326" s="43"/>
      <c r="O326" s="43"/>
      <c r="P326" s="43"/>
      <c r="Q326" s="43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43"/>
      <c r="AF326" s="43"/>
      <c r="AG326" s="43"/>
      <c r="AH326" s="43"/>
      <c r="AI326" s="43"/>
      <c r="AJ326" s="43"/>
    </row>
    <row r="327" spans="4:36" ht="12.75">
      <c r="D327" s="43"/>
      <c r="E327" s="43"/>
      <c r="F327" s="43"/>
      <c r="G327" s="43"/>
      <c r="H327" s="43"/>
      <c r="I327" s="43"/>
      <c r="J327" s="43"/>
      <c r="K327" s="43"/>
      <c r="L327" s="43"/>
      <c r="M327" s="43"/>
      <c r="N327" s="43"/>
      <c r="O327" s="43"/>
      <c r="P327" s="43"/>
      <c r="Q327" s="43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43"/>
      <c r="AF327" s="43"/>
      <c r="AG327" s="43"/>
      <c r="AH327" s="43"/>
      <c r="AI327" s="43"/>
      <c r="AJ327" s="43"/>
    </row>
    <row r="328" spans="4:36" ht="12.75">
      <c r="D328" s="43"/>
      <c r="E328" s="43"/>
      <c r="F328" s="43"/>
      <c r="G328" s="43"/>
      <c r="H328" s="43"/>
      <c r="I328" s="43"/>
      <c r="J328" s="43"/>
      <c r="K328" s="43"/>
      <c r="L328" s="43"/>
      <c r="M328" s="43"/>
      <c r="N328" s="43"/>
      <c r="O328" s="43"/>
      <c r="P328" s="43"/>
      <c r="Q328" s="43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43"/>
      <c r="AF328" s="43"/>
      <c r="AG328" s="43"/>
      <c r="AH328" s="43"/>
      <c r="AI328" s="43"/>
      <c r="AJ328" s="43"/>
    </row>
    <row r="329" spans="4:36" ht="12.75">
      <c r="D329" s="43"/>
      <c r="E329" s="43"/>
      <c r="F329" s="43"/>
      <c r="G329" s="43"/>
      <c r="H329" s="43"/>
      <c r="I329" s="43"/>
      <c r="J329" s="43"/>
      <c r="K329" s="43"/>
      <c r="L329" s="43"/>
      <c r="M329" s="43"/>
      <c r="N329" s="43"/>
      <c r="O329" s="43"/>
      <c r="P329" s="43"/>
      <c r="Q329" s="43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43"/>
      <c r="AF329" s="43"/>
      <c r="AG329" s="43"/>
      <c r="AH329" s="43"/>
      <c r="AI329" s="43"/>
      <c r="AJ329" s="43"/>
    </row>
    <row r="330" spans="4:36" ht="12.75">
      <c r="D330" s="43"/>
      <c r="E330" s="43"/>
      <c r="F330" s="43"/>
      <c r="G330" s="43"/>
      <c r="H330" s="43"/>
      <c r="I330" s="43"/>
      <c r="J330" s="43"/>
      <c r="K330" s="43"/>
      <c r="L330" s="43"/>
      <c r="M330" s="43"/>
      <c r="N330" s="43"/>
      <c r="O330" s="43"/>
      <c r="P330" s="43"/>
      <c r="Q330" s="43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43"/>
      <c r="AF330" s="43"/>
      <c r="AG330" s="43"/>
      <c r="AH330" s="43"/>
      <c r="AI330" s="43"/>
      <c r="AJ330" s="43"/>
    </row>
    <row r="331" spans="4:36" ht="12.75">
      <c r="D331" s="43"/>
      <c r="E331" s="43"/>
      <c r="F331" s="43"/>
      <c r="G331" s="43"/>
      <c r="H331" s="43"/>
      <c r="I331" s="43"/>
      <c r="J331" s="43"/>
      <c r="K331" s="43"/>
      <c r="L331" s="43"/>
      <c r="M331" s="43"/>
      <c r="N331" s="43"/>
      <c r="O331" s="43"/>
      <c r="P331" s="43"/>
      <c r="Q331" s="43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43"/>
      <c r="AF331" s="43"/>
      <c r="AG331" s="43"/>
      <c r="AH331" s="43"/>
      <c r="AI331" s="43"/>
      <c r="AJ331" s="43"/>
    </row>
    <row r="332" spans="4:36" ht="12.75">
      <c r="D332" s="43"/>
      <c r="E332" s="43"/>
      <c r="F332" s="43"/>
      <c r="G332" s="43"/>
      <c r="H332" s="43"/>
      <c r="I332" s="43"/>
      <c r="J332" s="43"/>
      <c r="K332" s="43"/>
      <c r="L332" s="43"/>
      <c r="M332" s="43"/>
      <c r="N332" s="43"/>
      <c r="O332" s="43"/>
      <c r="P332" s="43"/>
      <c r="Q332" s="43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43"/>
      <c r="AF332" s="43"/>
      <c r="AG332" s="43"/>
      <c r="AH332" s="43"/>
      <c r="AI332" s="43"/>
      <c r="AJ332" s="43"/>
    </row>
    <row r="333" spans="4:36" ht="12.75">
      <c r="D333" s="43"/>
      <c r="E333" s="43"/>
      <c r="F333" s="43"/>
      <c r="G333" s="43"/>
      <c r="H333" s="43"/>
      <c r="I333" s="43"/>
      <c r="J333" s="43"/>
      <c r="K333" s="43"/>
      <c r="L333" s="43"/>
      <c r="M333" s="43"/>
      <c r="N333" s="43"/>
      <c r="O333" s="43"/>
      <c r="P333" s="43"/>
      <c r="Q333" s="43"/>
      <c r="R333" s="43"/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43"/>
      <c r="AF333" s="43"/>
      <c r="AG333" s="43"/>
      <c r="AH333" s="43"/>
      <c r="AI333" s="43"/>
      <c r="AJ333" s="43"/>
    </row>
    <row r="334" spans="4:36" ht="12.75"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43"/>
      <c r="AF334" s="43"/>
      <c r="AG334" s="43"/>
      <c r="AH334" s="43"/>
      <c r="AI334" s="43"/>
      <c r="AJ334" s="43"/>
    </row>
    <row r="335" spans="4:36" ht="12.75">
      <c r="D335" s="43"/>
      <c r="E335" s="43"/>
      <c r="F335" s="43"/>
      <c r="G335" s="43"/>
      <c r="H335" s="43"/>
      <c r="I335" s="43"/>
      <c r="J335" s="43"/>
      <c r="K335" s="43"/>
      <c r="L335" s="43"/>
      <c r="M335" s="43"/>
      <c r="N335" s="43"/>
      <c r="O335" s="43"/>
      <c r="P335" s="43"/>
      <c r="Q335" s="43"/>
      <c r="R335" s="43"/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43"/>
      <c r="AF335" s="43"/>
      <c r="AG335" s="43"/>
      <c r="AH335" s="43"/>
      <c r="AI335" s="43"/>
      <c r="AJ335" s="43"/>
    </row>
    <row r="336" spans="4:36" ht="12.75">
      <c r="D336" s="43"/>
      <c r="E336" s="43"/>
      <c r="F336" s="43"/>
      <c r="G336" s="43"/>
      <c r="H336" s="43"/>
      <c r="I336" s="43"/>
      <c r="J336" s="43"/>
      <c r="K336" s="43"/>
      <c r="L336" s="43"/>
      <c r="M336" s="43"/>
      <c r="N336" s="43"/>
      <c r="O336" s="43"/>
      <c r="P336" s="43"/>
      <c r="Q336" s="43"/>
      <c r="R336" s="43"/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43"/>
      <c r="AF336" s="43"/>
      <c r="AG336" s="43"/>
      <c r="AH336" s="43"/>
      <c r="AI336" s="43"/>
      <c r="AJ336" s="43"/>
    </row>
    <row r="337" spans="4:36" ht="12.75">
      <c r="D337" s="43"/>
      <c r="E337" s="43"/>
      <c r="F337" s="43"/>
      <c r="G337" s="43"/>
      <c r="H337" s="43"/>
      <c r="I337" s="43"/>
      <c r="J337" s="43"/>
      <c r="K337" s="43"/>
      <c r="L337" s="43"/>
      <c r="M337" s="43"/>
      <c r="N337" s="43"/>
      <c r="O337" s="43"/>
      <c r="P337" s="43"/>
      <c r="Q337" s="43"/>
      <c r="R337" s="43"/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43"/>
      <c r="AF337" s="43"/>
      <c r="AG337" s="43"/>
      <c r="AH337" s="43"/>
      <c r="AI337" s="43"/>
      <c r="AJ337" s="43"/>
    </row>
    <row r="338" spans="4:36" ht="12.75">
      <c r="D338" s="43"/>
      <c r="E338" s="43"/>
      <c r="F338" s="43"/>
      <c r="G338" s="43"/>
      <c r="H338" s="43"/>
      <c r="I338" s="43"/>
      <c r="J338" s="43"/>
      <c r="K338" s="43"/>
      <c r="L338" s="43"/>
      <c r="M338" s="43"/>
      <c r="N338" s="43"/>
      <c r="O338" s="43"/>
      <c r="P338" s="43"/>
      <c r="Q338" s="43"/>
      <c r="R338" s="43"/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43"/>
      <c r="AF338" s="43"/>
      <c r="AG338" s="43"/>
      <c r="AH338" s="43"/>
      <c r="AI338" s="43"/>
      <c r="AJ338" s="43"/>
    </row>
    <row r="339" spans="4:36" ht="12.75">
      <c r="D339" s="43"/>
      <c r="E339" s="43"/>
      <c r="F339" s="43"/>
      <c r="G339" s="43"/>
      <c r="H339" s="43"/>
      <c r="I339" s="43"/>
      <c r="J339" s="43"/>
      <c r="K339" s="43"/>
      <c r="L339" s="43"/>
      <c r="M339" s="43"/>
      <c r="N339" s="43"/>
      <c r="O339" s="43"/>
      <c r="P339" s="43"/>
      <c r="Q339" s="43"/>
      <c r="R339" s="43"/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43"/>
      <c r="AF339" s="43"/>
      <c r="AG339" s="43"/>
      <c r="AH339" s="43"/>
      <c r="AI339" s="43"/>
      <c r="AJ339" s="43"/>
    </row>
    <row r="340" spans="4:36" ht="12.75">
      <c r="D340" s="43"/>
      <c r="E340" s="43"/>
      <c r="F340" s="43"/>
      <c r="G340" s="43"/>
      <c r="H340" s="43"/>
      <c r="I340" s="43"/>
      <c r="J340" s="43"/>
      <c r="K340" s="43"/>
      <c r="L340" s="43"/>
      <c r="M340" s="43"/>
      <c r="N340" s="43"/>
      <c r="O340" s="43"/>
      <c r="P340" s="43"/>
      <c r="Q340" s="43"/>
      <c r="R340" s="43"/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43"/>
      <c r="AF340" s="43"/>
      <c r="AG340" s="43"/>
      <c r="AH340" s="43"/>
      <c r="AI340" s="43"/>
      <c r="AJ340" s="43"/>
    </row>
    <row r="341" spans="4:36" ht="12.75">
      <c r="D341" s="43"/>
      <c r="E341" s="43"/>
      <c r="F341" s="43"/>
      <c r="G341" s="43"/>
      <c r="H341" s="43"/>
      <c r="I341" s="43"/>
      <c r="J341" s="43"/>
      <c r="K341" s="43"/>
      <c r="L341" s="43"/>
      <c r="M341" s="43"/>
      <c r="N341" s="43"/>
      <c r="O341" s="43"/>
      <c r="P341" s="43"/>
      <c r="Q341" s="43"/>
      <c r="R341" s="43"/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43"/>
      <c r="AF341" s="43"/>
      <c r="AG341" s="43"/>
      <c r="AH341" s="43"/>
      <c r="AI341" s="43"/>
      <c r="AJ341" s="43"/>
    </row>
    <row r="342" spans="4:36" ht="12.75">
      <c r="D342" s="43"/>
      <c r="E342" s="43"/>
      <c r="F342" s="43"/>
      <c r="G342" s="43"/>
      <c r="H342" s="43"/>
      <c r="I342" s="43"/>
      <c r="J342" s="43"/>
      <c r="K342" s="43"/>
      <c r="L342" s="43"/>
      <c r="M342" s="43"/>
      <c r="N342" s="43"/>
      <c r="O342" s="43"/>
      <c r="P342" s="43"/>
      <c r="Q342" s="43"/>
      <c r="R342" s="43"/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43"/>
      <c r="AF342" s="43"/>
      <c r="AG342" s="43"/>
      <c r="AH342" s="43"/>
      <c r="AI342" s="43"/>
      <c r="AJ342" s="43"/>
    </row>
    <row r="343" spans="4:36" ht="12.75">
      <c r="D343" s="43"/>
      <c r="E343" s="43"/>
      <c r="F343" s="43"/>
      <c r="G343" s="43"/>
      <c r="H343" s="43"/>
      <c r="I343" s="43"/>
      <c r="J343" s="43"/>
      <c r="K343" s="43"/>
      <c r="L343" s="43"/>
      <c r="M343" s="43"/>
      <c r="N343" s="43"/>
      <c r="O343" s="43"/>
      <c r="P343" s="43"/>
      <c r="Q343" s="43"/>
      <c r="R343" s="43"/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43"/>
      <c r="AF343" s="43"/>
      <c r="AG343" s="43"/>
      <c r="AH343" s="43"/>
      <c r="AI343" s="43"/>
      <c r="AJ343" s="43"/>
    </row>
    <row r="344" spans="4:36" ht="12.75">
      <c r="D344" s="43"/>
      <c r="E344" s="43"/>
      <c r="F344" s="43"/>
      <c r="G344" s="43"/>
      <c r="H344" s="43"/>
      <c r="I344" s="43"/>
      <c r="J344" s="43"/>
      <c r="K344" s="43"/>
      <c r="L344" s="43"/>
      <c r="M344" s="43"/>
      <c r="N344" s="43"/>
      <c r="O344" s="43"/>
      <c r="P344" s="43"/>
      <c r="Q344" s="43"/>
      <c r="R344" s="43"/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43"/>
      <c r="AF344" s="43"/>
      <c r="AG344" s="43"/>
      <c r="AH344" s="43"/>
      <c r="AI344" s="43"/>
      <c r="AJ344" s="43"/>
    </row>
    <row r="345" spans="4:36" ht="12.75">
      <c r="D345" s="43"/>
      <c r="E345" s="43"/>
      <c r="F345" s="43"/>
      <c r="G345" s="43"/>
      <c r="H345" s="43"/>
      <c r="I345" s="43"/>
      <c r="J345" s="43"/>
      <c r="K345" s="43"/>
      <c r="L345" s="43"/>
      <c r="M345" s="43"/>
      <c r="N345" s="43"/>
      <c r="O345" s="43"/>
      <c r="P345" s="43"/>
      <c r="Q345" s="43"/>
      <c r="R345" s="43"/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43"/>
      <c r="AF345" s="43"/>
      <c r="AG345" s="43"/>
      <c r="AH345" s="43"/>
      <c r="AI345" s="43"/>
      <c r="AJ345" s="43"/>
    </row>
    <row r="346" spans="4:36" ht="12.75">
      <c r="D346" s="43"/>
      <c r="E346" s="43"/>
      <c r="F346" s="43"/>
      <c r="G346" s="43"/>
      <c r="H346" s="43"/>
      <c r="I346" s="43"/>
      <c r="J346" s="43"/>
      <c r="K346" s="43"/>
      <c r="L346" s="43"/>
      <c r="M346" s="43"/>
      <c r="N346" s="43"/>
      <c r="O346" s="43"/>
      <c r="P346" s="43"/>
      <c r="Q346" s="43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43"/>
      <c r="AF346" s="43"/>
      <c r="AG346" s="43"/>
      <c r="AH346" s="43"/>
      <c r="AI346" s="43"/>
      <c r="AJ346" s="43"/>
    </row>
    <row r="347" spans="4:36" ht="12.75">
      <c r="D347" s="43"/>
      <c r="E347" s="43"/>
      <c r="F347" s="43"/>
      <c r="G347" s="43"/>
      <c r="H347" s="43"/>
      <c r="I347" s="43"/>
      <c r="J347" s="43"/>
      <c r="K347" s="43"/>
      <c r="L347" s="43"/>
      <c r="M347" s="43"/>
      <c r="N347" s="43"/>
      <c r="O347" s="43"/>
      <c r="P347" s="43"/>
      <c r="Q347" s="43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43"/>
      <c r="AF347" s="43"/>
      <c r="AG347" s="43"/>
      <c r="AH347" s="43"/>
      <c r="AI347" s="43"/>
      <c r="AJ347" s="43"/>
    </row>
    <row r="348" spans="4:36" ht="12.75">
      <c r="D348" s="43"/>
      <c r="E348" s="43"/>
      <c r="F348" s="43"/>
      <c r="G348" s="43"/>
      <c r="H348" s="43"/>
      <c r="I348" s="43"/>
      <c r="J348" s="43"/>
      <c r="K348" s="43"/>
      <c r="L348" s="43"/>
      <c r="M348" s="43"/>
      <c r="N348" s="43"/>
      <c r="O348" s="43"/>
      <c r="P348" s="43"/>
      <c r="Q348" s="43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43"/>
      <c r="AF348" s="43"/>
      <c r="AG348" s="43"/>
      <c r="AH348" s="43"/>
      <c r="AI348" s="43"/>
      <c r="AJ348" s="43"/>
    </row>
    <row r="349" spans="4:36" ht="12.75">
      <c r="D349" s="43"/>
      <c r="E349" s="43"/>
      <c r="F349" s="43"/>
      <c r="G349" s="43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3"/>
      <c r="V349" s="43"/>
      <c r="W349" s="43"/>
      <c r="X349" s="43"/>
      <c r="Y349" s="43"/>
      <c r="Z349" s="43"/>
      <c r="AA349" s="43"/>
      <c r="AB349" s="43"/>
      <c r="AC349" s="43"/>
      <c r="AD349" s="43"/>
      <c r="AE349" s="43"/>
      <c r="AF349" s="43"/>
      <c r="AG349" s="43"/>
      <c r="AH349" s="43"/>
      <c r="AI349" s="43"/>
      <c r="AJ349" s="43"/>
    </row>
    <row r="350" spans="4:36" ht="12.75">
      <c r="D350" s="43"/>
      <c r="E350" s="43"/>
      <c r="F350" s="43"/>
      <c r="G350" s="43"/>
      <c r="H350" s="43"/>
      <c r="I350" s="43"/>
      <c r="J350" s="43"/>
      <c r="K350" s="43"/>
      <c r="L350" s="43"/>
      <c r="M350" s="43"/>
      <c r="N350" s="43"/>
      <c r="O350" s="43"/>
      <c r="P350" s="43"/>
      <c r="Q350" s="43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43"/>
      <c r="AF350" s="43"/>
      <c r="AG350" s="43"/>
      <c r="AH350" s="43"/>
      <c r="AI350" s="43"/>
      <c r="AJ350" s="43"/>
    </row>
    <row r="351" spans="4:36" ht="12.75">
      <c r="D351" s="43"/>
      <c r="E351" s="43"/>
      <c r="F351" s="43"/>
      <c r="G351" s="43"/>
      <c r="H351" s="43"/>
      <c r="I351" s="43"/>
      <c r="J351" s="43"/>
      <c r="K351" s="43"/>
      <c r="L351" s="43"/>
      <c r="M351" s="43"/>
      <c r="N351" s="43"/>
      <c r="O351" s="43"/>
      <c r="P351" s="43"/>
      <c r="Q351" s="43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43"/>
      <c r="AF351" s="43"/>
      <c r="AG351" s="43"/>
      <c r="AH351" s="43"/>
      <c r="AI351" s="43"/>
      <c r="AJ351" s="43"/>
    </row>
    <row r="352" spans="4:36" ht="12.75">
      <c r="D352" s="43"/>
      <c r="E352" s="43"/>
      <c r="F352" s="43"/>
      <c r="G352" s="43"/>
      <c r="H352" s="43"/>
      <c r="I352" s="43"/>
      <c r="J352" s="43"/>
      <c r="K352" s="43"/>
      <c r="L352" s="43"/>
      <c r="M352" s="43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43"/>
      <c r="AF352" s="43"/>
      <c r="AG352" s="43"/>
      <c r="AH352" s="43"/>
      <c r="AI352" s="43"/>
      <c r="AJ352" s="43"/>
    </row>
    <row r="353" spans="4:36" ht="12.75">
      <c r="D353" s="43"/>
      <c r="E353" s="43"/>
      <c r="F353" s="43"/>
      <c r="G353" s="43"/>
      <c r="H353" s="43"/>
      <c r="I353" s="43"/>
      <c r="J353" s="43"/>
      <c r="K353" s="43"/>
      <c r="L353" s="43"/>
      <c r="M353" s="43"/>
      <c r="N353" s="43"/>
      <c r="O353" s="43"/>
      <c r="P353" s="43"/>
      <c r="Q353" s="43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43"/>
      <c r="AF353" s="43"/>
      <c r="AG353" s="43"/>
      <c r="AH353" s="43"/>
      <c r="AI353" s="43"/>
      <c r="AJ353" s="43"/>
    </row>
    <row r="354" spans="4:36" ht="12.75">
      <c r="D354" s="43"/>
      <c r="E354" s="43"/>
      <c r="F354" s="43"/>
      <c r="G354" s="43"/>
      <c r="H354" s="43"/>
      <c r="I354" s="43"/>
      <c r="J354" s="43"/>
      <c r="K354" s="43"/>
      <c r="L354" s="43"/>
      <c r="M354" s="43"/>
      <c r="N354" s="43"/>
      <c r="O354" s="43"/>
      <c r="P354" s="43"/>
      <c r="Q354" s="43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43"/>
      <c r="AF354" s="43"/>
      <c r="AG354" s="43"/>
      <c r="AH354" s="43"/>
      <c r="AI354" s="43"/>
      <c r="AJ354" s="43"/>
    </row>
    <row r="355" spans="4:36" ht="12.75">
      <c r="D355" s="43"/>
      <c r="E355" s="43"/>
      <c r="F355" s="43"/>
      <c r="G355" s="43"/>
      <c r="H355" s="43"/>
      <c r="I355" s="43"/>
      <c r="J355" s="43"/>
      <c r="K355" s="43"/>
      <c r="L355" s="43"/>
      <c r="M355" s="43"/>
      <c r="N355" s="43"/>
      <c r="O355" s="43"/>
      <c r="P355" s="43"/>
      <c r="Q355" s="43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43"/>
      <c r="AF355" s="43"/>
      <c r="AG355" s="43"/>
      <c r="AH355" s="43"/>
      <c r="AI355" s="43"/>
      <c r="AJ355" s="43"/>
    </row>
    <row r="356" spans="4:36" ht="12.75">
      <c r="D356" s="43"/>
      <c r="E356" s="43"/>
      <c r="F356" s="43"/>
      <c r="G356" s="43"/>
      <c r="H356" s="43"/>
      <c r="I356" s="43"/>
      <c r="J356" s="43"/>
      <c r="K356" s="43"/>
      <c r="L356" s="43"/>
      <c r="M356" s="43"/>
      <c r="N356" s="43"/>
      <c r="O356" s="43"/>
      <c r="P356" s="43"/>
      <c r="Q356" s="43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43"/>
      <c r="AF356" s="43"/>
      <c r="AG356" s="43"/>
      <c r="AH356" s="43"/>
      <c r="AI356" s="43"/>
      <c r="AJ356" s="43"/>
    </row>
    <row r="357" spans="4:36" ht="12.75">
      <c r="D357" s="43"/>
      <c r="E357" s="43"/>
      <c r="F357" s="43"/>
      <c r="G357" s="43"/>
      <c r="H357" s="43"/>
      <c r="I357" s="43"/>
      <c r="J357" s="43"/>
      <c r="K357" s="43"/>
      <c r="L357" s="43"/>
      <c r="M357" s="43"/>
      <c r="N357" s="43"/>
      <c r="O357" s="43"/>
      <c r="P357" s="43"/>
      <c r="Q357" s="43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43"/>
      <c r="AF357" s="43"/>
      <c r="AG357" s="43"/>
      <c r="AH357" s="43"/>
      <c r="AI357" s="43"/>
      <c r="AJ357" s="43"/>
    </row>
    <row r="358" spans="4:36" ht="12.75">
      <c r="D358" s="43"/>
      <c r="E358" s="43"/>
      <c r="F358" s="43"/>
      <c r="G358" s="43"/>
      <c r="H358" s="43"/>
      <c r="I358" s="43"/>
      <c r="J358" s="43"/>
      <c r="K358" s="43"/>
      <c r="L358" s="43"/>
      <c r="M358" s="43"/>
      <c r="N358" s="43"/>
      <c r="O358" s="43"/>
      <c r="P358" s="43"/>
      <c r="Q358" s="43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43"/>
      <c r="AF358" s="43"/>
      <c r="AG358" s="43"/>
      <c r="AH358" s="43"/>
      <c r="AI358" s="43"/>
      <c r="AJ358" s="43"/>
    </row>
    <row r="359" spans="4:36" ht="12.75">
      <c r="D359" s="43"/>
      <c r="E359" s="43"/>
      <c r="F359" s="43"/>
      <c r="G359" s="43"/>
      <c r="H359" s="43"/>
      <c r="I359" s="43"/>
      <c r="J359" s="43"/>
      <c r="K359" s="43"/>
      <c r="L359" s="43"/>
      <c r="M359" s="43"/>
      <c r="N359" s="43"/>
      <c r="O359" s="43"/>
      <c r="P359" s="43"/>
      <c r="Q359" s="43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43"/>
      <c r="AF359" s="43"/>
      <c r="AG359" s="43"/>
      <c r="AH359" s="43"/>
      <c r="AI359" s="43"/>
      <c r="AJ359" s="43"/>
    </row>
    <row r="360" spans="4:36" ht="12.75">
      <c r="D360" s="43"/>
      <c r="E360" s="43"/>
      <c r="F360" s="43"/>
      <c r="G360" s="43"/>
      <c r="H360" s="43"/>
      <c r="I360" s="43"/>
      <c r="J360" s="43"/>
      <c r="K360" s="43"/>
      <c r="L360" s="43"/>
      <c r="M360" s="43"/>
      <c r="N360" s="43"/>
      <c r="O360" s="43"/>
      <c r="P360" s="43"/>
      <c r="Q360" s="43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43"/>
      <c r="AF360" s="43"/>
      <c r="AG360" s="43"/>
      <c r="AH360" s="43"/>
      <c r="AI360" s="43"/>
      <c r="AJ360" s="43"/>
    </row>
    <row r="361" spans="4:36" ht="12.75">
      <c r="D361" s="43"/>
      <c r="E361" s="43"/>
      <c r="F361" s="43"/>
      <c r="G361" s="43"/>
      <c r="H361" s="43"/>
      <c r="I361" s="43"/>
      <c r="J361" s="43"/>
      <c r="K361" s="43"/>
      <c r="L361" s="43"/>
      <c r="M361" s="43"/>
      <c r="N361" s="43"/>
      <c r="O361" s="43"/>
      <c r="P361" s="43"/>
      <c r="Q361" s="43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43"/>
      <c r="AF361" s="43"/>
      <c r="AG361" s="43"/>
      <c r="AH361" s="43"/>
      <c r="AI361" s="43"/>
      <c r="AJ361" s="43"/>
    </row>
    <row r="362" spans="4:36" ht="12.75">
      <c r="D362" s="43"/>
      <c r="E362" s="43"/>
      <c r="F362" s="43"/>
      <c r="G362" s="43"/>
      <c r="H362" s="43"/>
      <c r="I362" s="43"/>
      <c r="J362" s="43"/>
      <c r="K362" s="43"/>
      <c r="L362" s="43"/>
      <c r="M362" s="43"/>
      <c r="N362" s="43"/>
      <c r="O362" s="43"/>
      <c r="P362" s="43"/>
      <c r="Q362" s="43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43"/>
      <c r="AF362" s="43"/>
      <c r="AG362" s="43"/>
      <c r="AH362" s="43"/>
      <c r="AI362" s="43"/>
      <c r="AJ362" s="43"/>
    </row>
    <row r="363" spans="4:36" ht="12.75">
      <c r="D363" s="43"/>
      <c r="E363" s="43"/>
      <c r="F363" s="43"/>
      <c r="G363" s="43"/>
      <c r="H363" s="43"/>
      <c r="I363" s="43"/>
      <c r="J363" s="43"/>
      <c r="K363" s="43"/>
      <c r="L363" s="43"/>
      <c r="M363" s="43"/>
      <c r="N363" s="43"/>
      <c r="O363" s="43"/>
      <c r="P363" s="43"/>
      <c r="Q363" s="43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43"/>
      <c r="AF363" s="43"/>
      <c r="AG363" s="43"/>
      <c r="AH363" s="43"/>
      <c r="AI363" s="43"/>
      <c r="AJ363" s="43"/>
    </row>
    <row r="364" spans="4:36" ht="12.75">
      <c r="D364" s="43"/>
      <c r="E364" s="43"/>
      <c r="F364" s="43"/>
      <c r="G364" s="43"/>
      <c r="H364" s="43"/>
      <c r="I364" s="43"/>
      <c r="J364" s="43"/>
      <c r="K364" s="43"/>
      <c r="L364" s="43"/>
      <c r="M364" s="43"/>
      <c r="N364" s="43"/>
      <c r="O364" s="43"/>
      <c r="P364" s="43"/>
      <c r="Q364" s="43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43"/>
      <c r="AF364" s="43"/>
      <c r="AG364" s="43"/>
      <c r="AH364" s="43"/>
      <c r="AI364" s="43"/>
      <c r="AJ364" s="43"/>
    </row>
    <row r="365" spans="4:36" ht="12.75">
      <c r="D365" s="43"/>
      <c r="E365" s="43"/>
      <c r="F365" s="43"/>
      <c r="G365" s="43"/>
      <c r="H365" s="43"/>
      <c r="I365" s="43"/>
      <c r="J365" s="43"/>
      <c r="K365" s="43"/>
      <c r="L365" s="43"/>
      <c r="M365" s="43"/>
      <c r="N365" s="43"/>
      <c r="O365" s="43"/>
      <c r="P365" s="43"/>
      <c r="Q365" s="43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43"/>
      <c r="AF365" s="43"/>
      <c r="AG365" s="43"/>
      <c r="AH365" s="43"/>
      <c r="AI365" s="43"/>
      <c r="AJ365" s="43"/>
    </row>
    <row r="366" spans="4:36" ht="12.75">
      <c r="D366" s="43"/>
      <c r="E366" s="43"/>
      <c r="F366" s="43"/>
      <c r="G366" s="43"/>
      <c r="H366" s="43"/>
      <c r="I366" s="43"/>
      <c r="J366" s="43"/>
      <c r="K366" s="43"/>
      <c r="L366" s="43"/>
      <c r="M366" s="43"/>
      <c r="N366" s="43"/>
      <c r="O366" s="43"/>
      <c r="P366" s="43"/>
      <c r="Q366" s="43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43"/>
      <c r="AF366" s="43"/>
      <c r="AG366" s="43"/>
      <c r="AH366" s="43"/>
      <c r="AI366" s="43"/>
      <c r="AJ366" s="43"/>
    </row>
    <row r="367" spans="4:36" ht="12.75">
      <c r="D367" s="43"/>
      <c r="E367" s="43"/>
      <c r="F367" s="43"/>
      <c r="G367" s="43"/>
      <c r="H367" s="43"/>
      <c r="I367" s="43"/>
      <c r="J367" s="43"/>
      <c r="K367" s="43"/>
      <c r="L367" s="43"/>
      <c r="M367" s="43"/>
      <c r="N367" s="43"/>
      <c r="O367" s="43"/>
      <c r="P367" s="43"/>
      <c r="Q367" s="43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43"/>
      <c r="AF367" s="43"/>
      <c r="AG367" s="43"/>
      <c r="AH367" s="43"/>
      <c r="AI367" s="43"/>
      <c r="AJ367" s="43"/>
    </row>
    <row r="368" spans="4:36" ht="12.75">
      <c r="D368" s="43"/>
      <c r="E368" s="43"/>
      <c r="F368" s="43"/>
      <c r="G368" s="43"/>
      <c r="H368" s="43"/>
      <c r="I368" s="43"/>
      <c r="J368" s="43"/>
      <c r="K368" s="43"/>
      <c r="L368" s="43"/>
      <c r="M368" s="43"/>
      <c r="N368" s="43"/>
      <c r="O368" s="43"/>
      <c r="P368" s="43"/>
      <c r="Q368" s="43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43"/>
      <c r="AF368" s="43"/>
      <c r="AG368" s="43"/>
      <c r="AH368" s="43"/>
      <c r="AI368" s="43"/>
      <c r="AJ368" s="43"/>
    </row>
    <row r="369" spans="4:36" ht="12.75">
      <c r="D369" s="43"/>
      <c r="E369" s="43"/>
      <c r="F369" s="43"/>
      <c r="G369" s="43"/>
      <c r="H369" s="43"/>
      <c r="I369" s="43"/>
      <c r="J369" s="43"/>
      <c r="K369" s="43"/>
      <c r="L369" s="43"/>
      <c r="M369" s="43"/>
      <c r="N369" s="43"/>
      <c r="O369" s="43"/>
      <c r="P369" s="43"/>
      <c r="Q369" s="43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43"/>
      <c r="AF369" s="43"/>
      <c r="AG369" s="43"/>
      <c r="AH369" s="43"/>
      <c r="AI369" s="43"/>
      <c r="AJ369" s="43"/>
    </row>
    <row r="370" spans="4:36" ht="12.75">
      <c r="D370" s="43"/>
      <c r="E370" s="43"/>
      <c r="F370" s="43"/>
      <c r="G370" s="43"/>
      <c r="H370" s="43"/>
      <c r="I370" s="43"/>
      <c r="J370" s="43"/>
      <c r="K370" s="43"/>
      <c r="L370" s="43"/>
      <c r="M370" s="43"/>
      <c r="N370" s="43"/>
      <c r="O370" s="43"/>
      <c r="P370" s="43"/>
      <c r="Q370" s="43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43"/>
      <c r="AF370" s="43"/>
      <c r="AG370" s="43"/>
      <c r="AH370" s="43"/>
      <c r="AI370" s="43"/>
      <c r="AJ370" s="43"/>
    </row>
    <row r="371" spans="4:36" ht="12.75">
      <c r="D371" s="43"/>
      <c r="E371" s="43"/>
      <c r="F371" s="43"/>
      <c r="G371" s="43"/>
      <c r="H371" s="43"/>
      <c r="I371" s="43"/>
      <c r="J371" s="43"/>
      <c r="K371" s="43"/>
      <c r="L371" s="43"/>
      <c r="M371" s="43"/>
      <c r="N371" s="43"/>
      <c r="O371" s="43"/>
      <c r="P371" s="43"/>
      <c r="Q371" s="43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43"/>
      <c r="AF371" s="43"/>
      <c r="AG371" s="43"/>
      <c r="AH371" s="43"/>
      <c r="AI371" s="43"/>
      <c r="AJ371" s="43"/>
    </row>
    <row r="372" spans="4:36" ht="12.75"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43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43"/>
      <c r="AF372" s="43"/>
      <c r="AG372" s="43"/>
      <c r="AH372" s="43"/>
      <c r="AI372" s="43"/>
      <c r="AJ372" s="43"/>
    </row>
    <row r="373" spans="4:36" ht="12.75">
      <c r="D373" s="43"/>
      <c r="E373" s="43"/>
      <c r="F373" s="43"/>
      <c r="G373" s="43"/>
      <c r="H373" s="43"/>
      <c r="I373" s="43"/>
      <c r="J373" s="43"/>
      <c r="K373" s="43"/>
      <c r="L373" s="43"/>
      <c r="M373" s="43"/>
      <c r="N373" s="43"/>
      <c r="O373" s="43"/>
      <c r="P373" s="43"/>
      <c r="Q373" s="43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43"/>
      <c r="AF373" s="43"/>
      <c r="AG373" s="43"/>
      <c r="AH373" s="43"/>
      <c r="AI373" s="43"/>
      <c r="AJ373" s="43"/>
    </row>
    <row r="374" spans="4:36" ht="12.75">
      <c r="D374" s="43"/>
      <c r="E374" s="43"/>
      <c r="F374" s="43"/>
      <c r="G374" s="43"/>
      <c r="H374" s="43"/>
      <c r="I374" s="43"/>
      <c r="J374" s="43"/>
      <c r="K374" s="43"/>
      <c r="L374" s="43"/>
      <c r="M374" s="43"/>
      <c r="N374" s="43"/>
      <c r="O374" s="43"/>
      <c r="P374" s="43"/>
      <c r="Q374" s="43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43"/>
      <c r="AF374" s="43"/>
      <c r="AG374" s="43"/>
      <c r="AH374" s="43"/>
      <c r="AI374" s="43"/>
      <c r="AJ374" s="43"/>
    </row>
    <row r="375" spans="4:36" ht="12.75">
      <c r="D375" s="43"/>
      <c r="E375" s="43"/>
      <c r="F375" s="43"/>
      <c r="G375" s="43"/>
      <c r="H375" s="43"/>
      <c r="I375" s="43"/>
      <c r="J375" s="43"/>
      <c r="K375" s="43"/>
      <c r="L375" s="43"/>
      <c r="M375" s="43"/>
      <c r="N375" s="43"/>
      <c r="O375" s="43"/>
      <c r="P375" s="43"/>
      <c r="Q375" s="43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43"/>
      <c r="AF375" s="43"/>
      <c r="AG375" s="43"/>
      <c r="AH375" s="43"/>
      <c r="AI375" s="43"/>
      <c r="AJ375" s="43"/>
    </row>
    <row r="376" spans="4:36" ht="12.75">
      <c r="D376" s="43"/>
      <c r="E376" s="43"/>
      <c r="F376" s="43"/>
      <c r="G376" s="43"/>
      <c r="H376" s="43"/>
      <c r="I376" s="43"/>
      <c r="J376" s="43"/>
      <c r="K376" s="43"/>
      <c r="L376" s="43"/>
      <c r="M376" s="43"/>
      <c r="N376" s="43"/>
      <c r="O376" s="43"/>
      <c r="P376" s="43"/>
      <c r="Q376" s="43"/>
      <c r="R376" s="43"/>
      <c r="S376" s="43"/>
      <c r="T376" s="43"/>
      <c r="U376" s="43"/>
      <c r="V376" s="43"/>
      <c r="W376" s="43"/>
      <c r="X376" s="43"/>
      <c r="Y376" s="43"/>
      <c r="Z376" s="43"/>
      <c r="AA376" s="43"/>
      <c r="AB376" s="43"/>
      <c r="AC376" s="43"/>
      <c r="AD376" s="43"/>
      <c r="AE376" s="43"/>
      <c r="AF376" s="43"/>
      <c r="AG376" s="43"/>
      <c r="AH376" s="43"/>
      <c r="AI376" s="43"/>
      <c r="AJ376" s="43"/>
    </row>
    <row r="377" spans="4:36" ht="12.75">
      <c r="D377" s="43"/>
      <c r="E377" s="43"/>
      <c r="F377" s="43"/>
      <c r="G377" s="43"/>
      <c r="H377" s="43"/>
      <c r="I377" s="43"/>
      <c r="J377" s="43"/>
      <c r="K377" s="43"/>
      <c r="L377" s="43"/>
      <c r="M377" s="43"/>
      <c r="N377" s="43"/>
      <c r="O377" s="43"/>
      <c r="P377" s="43"/>
      <c r="Q377" s="43"/>
      <c r="R377" s="43"/>
      <c r="S377" s="43"/>
      <c r="T377" s="43"/>
      <c r="U377" s="43"/>
      <c r="V377" s="43"/>
      <c r="W377" s="43"/>
      <c r="X377" s="43"/>
      <c r="Y377" s="43"/>
      <c r="Z377" s="43"/>
      <c r="AA377" s="43"/>
      <c r="AB377" s="43"/>
      <c r="AC377" s="43"/>
      <c r="AD377" s="43"/>
      <c r="AE377" s="43"/>
      <c r="AF377" s="43"/>
      <c r="AG377" s="43"/>
      <c r="AH377" s="43"/>
      <c r="AI377" s="43"/>
      <c r="AJ377" s="43"/>
    </row>
    <row r="378" spans="4:36" ht="12.75">
      <c r="D378" s="43"/>
      <c r="E378" s="43"/>
      <c r="F378" s="43"/>
      <c r="G378" s="43"/>
      <c r="H378" s="43"/>
      <c r="I378" s="43"/>
      <c r="J378" s="43"/>
      <c r="K378" s="43"/>
      <c r="L378" s="43"/>
      <c r="M378" s="43"/>
      <c r="N378" s="43"/>
      <c r="O378" s="43"/>
      <c r="P378" s="43"/>
      <c r="Q378" s="43"/>
      <c r="R378" s="43"/>
      <c r="S378" s="43"/>
      <c r="T378" s="43"/>
      <c r="U378" s="43"/>
      <c r="V378" s="43"/>
      <c r="W378" s="43"/>
      <c r="X378" s="43"/>
      <c r="Y378" s="43"/>
      <c r="Z378" s="43"/>
      <c r="AA378" s="43"/>
      <c r="AB378" s="43"/>
      <c r="AC378" s="43"/>
      <c r="AD378" s="43"/>
      <c r="AE378" s="43"/>
      <c r="AF378" s="43"/>
      <c r="AG378" s="43"/>
      <c r="AH378" s="43"/>
      <c r="AI378" s="43"/>
      <c r="AJ378" s="43"/>
    </row>
    <row r="379" spans="4:36" ht="12.75">
      <c r="D379" s="43"/>
      <c r="E379" s="43"/>
      <c r="F379" s="43"/>
      <c r="G379" s="43"/>
      <c r="H379" s="43"/>
      <c r="I379" s="43"/>
      <c r="J379" s="43"/>
      <c r="K379" s="43"/>
      <c r="L379" s="43"/>
      <c r="M379" s="43"/>
      <c r="N379" s="43"/>
      <c r="O379" s="43"/>
      <c r="P379" s="43"/>
      <c r="Q379" s="43"/>
      <c r="R379" s="43"/>
      <c r="S379" s="43"/>
      <c r="T379" s="43"/>
      <c r="U379" s="43"/>
      <c r="V379" s="43"/>
      <c r="W379" s="43"/>
      <c r="X379" s="43"/>
      <c r="Y379" s="43"/>
      <c r="Z379" s="43"/>
      <c r="AA379" s="43"/>
      <c r="AB379" s="43"/>
      <c r="AC379" s="43"/>
      <c r="AD379" s="43"/>
      <c r="AE379" s="43"/>
      <c r="AF379" s="43"/>
      <c r="AG379" s="43"/>
      <c r="AH379" s="43"/>
      <c r="AI379" s="43"/>
      <c r="AJ379" s="43"/>
    </row>
    <row r="380" spans="4:36" ht="12.75">
      <c r="D380" s="43"/>
      <c r="E380" s="43"/>
      <c r="F380" s="43"/>
      <c r="G380" s="43"/>
      <c r="H380" s="43"/>
      <c r="I380" s="43"/>
      <c r="J380" s="43"/>
      <c r="K380" s="43"/>
      <c r="L380" s="43"/>
      <c r="M380" s="43"/>
      <c r="N380" s="43"/>
      <c r="O380" s="43"/>
      <c r="P380" s="43"/>
      <c r="Q380" s="43"/>
      <c r="R380" s="43"/>
      <c r="S380" s="43"/>
      <c r="T380" s="43"/>
      <c r="U380" s="43"/>
      <c r="V380" s="43"/>
      <c r="W380" s="43"/>
      <c r="X380" s="43"/>
      <c r="Y380" s="43"/>
      <c r="Z380" s="43"/>
      <c r="AA380" s="43"/>
      <c r="AB380" s="43"/>
      <c r="AC380" s="43"/>
      <c r="AD380" s="43"/>
      <c r="AE380" s="43"/>
      <c r="AF380" s="43"/>
      <c r="AG380" s="43"/>
      <c r="AH380" s="43"/>
      <c r="AI380" s="43"/>
      <c r="AJ380" s="43"/>
    </row>
    <row r="381" spans="4:36" ht="12.75">
      <c r="D381" s="43"/>
      <c r="E381" s="43"/>
      <c r="F381" s="43"/>
      <c r="G381" s="43"/>
      <c r="H381" s="43"/>
      <c r="I381" s="43"/>
      <c r="J381" s="43"/>
      <c r="K381" s="43"/>
      <c r="L381" s="43"/>
      <c r="M381" s="43"/>
      <c r="N381" s="43"/>
      <c r="O381" s="43"/>
      <c r="P381" s="43"/>
      <c r="Q381" s="43"/>
      <c r="R381" s="43"/>
      <c r="S381" s="43"/>
      <c r="T381" s="43"/>
      <c r="U381" s="43"/>
      <c r="V381" s="43"/>
      <c r="W381" s="43"/>
      <c r="X381" s="43"/>
      <c r="Y381" s="43"/>
      <c r="Z381" s="43"/>
      <c r="AA381" s="43"/>
      <c r="AB381" s="43"/>
      <c r="AC381" s="43"/>
      <c r="AD381" s="43"/>
      <c r="AE381" s="43"/>
      <c r="AF381" s="43"/>
      <c r="AG381" s="43"/>
      <c r="AH381" s="43"/>
      <c r="AI381" s="43"/>
      <c r="AJ381" s="43"/>
    </row>
    <row r="382" spans="4:36" ht="12.75">
      <c r="D382" s="43"/>
      <c r="E382" s="43"/>
      <c r="F382" s="43"/>
      <c r="G382" s="43"/>
      <c r="H382" s="43"/>
      <c r="I382" s="43"/>
      <c r="J382" s="43"/>
      <c r="K382" s="43"/>
      <c r="L382" s="43"/>
      <c r="M382" s="43"/>
      <c r="N382" s="43"/>
      <c r="O382" s="43"/>
      <c r="P382" s="43"/>
      <c r="Q382" s="43"/>
      <c r="R382" s="43"/>
      <c r="S382" s="43"/>
      <c r="T382" s="43"/>
      <c r="U382" s="43"/>
      <c r="V382" s="43"/>
      <c r="W382" s="43"/>
      <c r="X382" s="43"/>
      <c r="Y382" s="43"/>
      <c r="Z382" s="43"/>
      <c r="AA382" s="43"/>
      <c r="AB382" s="43"/>
      <c r="AC382" s="43"/>
      <c r="AD382" s="43"/>
      <c r="AE382" s="43"/>
      <c r="AF382" s="43"/>
      <c r="AG382" s="43"/>
      <c r="AH382" s="43"/>
      <c r="AI382" s="43"/>
      <c r="AJ382" s="43"/>
    </row>
    <row r="383" spans="4:36" ht="12.75">
      <c r="D383" s="43"/>
      <c r="E383" s="43"/>
      <c r="F383" s="43"/>
      <c r="G383" s="43"/>
      <c r="H383" s="43"/>
      <c r="I383" s="43"/>
      <c r="J383" s="43"/>
      <c r="K383" s="43"/>
      <c r="L383" s="43"/>
      <c r="M383" s="43"/>
      <c r="N383" s="43"/>
      <c r="O383" s="43"/>
      <c r="P383" s="43"/>
      <c r="Q383" s="43"/>
      <c r="R383" s="43"/>
      <c r="S383" s="43"/>
      <c r="T383" s="43"/>
      <c r="U383" s="43"/>
      <c r="V383" s="43"/>
      <c r="W383" s="43"/>
      <c r="X383" s="43"/>
      <c r="Y383" s="43"/>
      <c r="Z383" s="43"/>
      <c r="AA383" s="43"/>
      <c r="AB383" s="43"/>
      <c r="AC383" s="43"/>
      <c r="AD383" s="43"/>
      <c r="AE383" s="43"/>
      <c r="AF383" s="43"/>
      <c r="AG383" s="43"/>
      <c r="AH383" s="43"/>
      <c r="AI383" s="43"/>
      <c r="AJ383" s="43"/>
    </row>
    <row r="384" spans="4:36" ht="12.75">
      <c r="D384" s="43"/>
      <c r="E384" s="43"/>
      <c r="F384" s="43"/>
      <c r="G384" s="43"/>
      <c r="H384" s="43"/>
      <c r="I384" s="43"/>
      <c r="J384" s="43"/>
      <c r="K384" s="43"/>
      <c r="L384" s="43"/>
      <c r="M384" s="43"/>
      <c r="N384" s="43"/>
      <c r="O384" s="43"/>
      <c r="P384" s="43"/>
      <c r="Q384" s="43"/>
      <c r="R384" s="43"/>
      <c r="S384" s="43"/>
      <c r="T384" s="43"/>
      <c r="U384" s="43"/>
      <c r="V384" s="43"/>
      <c r="W384" s="43"/>
      <c r="X384" s="43"/>
      <c r="Y384" s="43"/>
      <c r="Z384" s="43"/>
      <c r="AA384" s="43"/>
      <c r="AB384" s="43"/>
      <c r="AC384" s="43"/>
      <c r="AD384" s="43"/>
      <c r="AE384" s="43"/>
      <c r="AF384" s="43"/>
      <c r="AG384" s="43"/>
      <c r="AH384" s="43"/>
      <c r="AI384" s="43"/>
      <c r="AJ384" s="43"/>
    </row>
    <row r="385" spans="4:36" ht="12.75">
      <c r="D385" s="43"/>
      <c r="E385" s="43"/>
      <c r="F385" s="43"/>
      <c r="G385" s="43"/>
      <c r="H385" s="43"/>
      <c r="I385" s="43"/>
      <c r="J385" s="43"/>
      <c r="K385" s="43"/>
      <c r="L385" s="43"/>
      <c r="M385" s="43"/>
      <c r="N385" s="43"/>
      <c r="O385" s="43"/>
      <c r="P385" s="43"/>
      <c r="Q385" s="43"/>
      <c r="R385" s="43"/>
      <c r="S385" s="43"/>
      <c r="T385" s="43"/>
      <c r="U385" s="43"/>
      <c r="V385" s="43"/>
      <c r="W385" s="43"/>
      <c r="X385" s="43"/>
      <c r="Y385" s="43"/>
      <c r="Z385" s="43"/>
      <c r="AA385" s="43"/>
      <c r="AB385" s="43"/>
      <c r="AC385" s="43"/>
      <c r="AD385" s="43"/>
      <c r="AE385" s="43"/>
      <c r="AF385" s="43"/>
      <c r="AG385" s="43"/>
      <c r="AH385" s="43"/>
      <c r="AI385" s="43"/>
      <c r="AJ385" s="43"/>
    </row>
    <row r="386" spans="4:36" ht="12.75">
      <c r="D386" s="43"/>
      <c r="E386" s="43"/>
      <c r="F386" s="43"/>
      <c r="G386" s="43"/>
      <c r="H386" s="43"/>
      <c r="I386" s="43"/>
      <c r="J386" s="43"/>
      <c r="K386" s="43"/>
      <c r="L386" s="43"/>
      <c r="M386" s="43"/>
      <c r="N386" s="43"/>
      <c r="O386" s="43"/>
      <c r="P386" s="43"/>
      <c r="Q386" s="43"/>
      <c r="R386" s="43"/>
      <c r="S386" s="43"/>
      <c r="T386" s="43"/>
      <c r="U386" s="43"/>
      <c r="V386" s="43"/>
      <c r="W386" s="43"/>
      <c r="X386" s="43"/>
      <c r="Y386" s="43"/>
      <c r="Z386" s="43"/>
      <c r="AA386" s="43"/>
      <c r="AB386" s="43"/>
      <c r="AC386" s="43"/>
      <c r="AD386" s="43"/>
      <c r="AE386" s="43"/>
      <c r="AF386" s="43"/>
      <c r="AG386" s="43"/>
      <c r="AH386" s="43"/>
      <c r="AI386" s="43"/>
      <c r="AJ386" s="43"/>
    </row>
    <row r="387" spans="4:36" ht="12.75">
      <c r="D387" s="43"/>
      <c r="E387" s="43"/>
      <c r="F387" s="43"/>
      <c r="G387" s="43"/>
      <c r="H387" s="43"/>
      <c r="I387" s="43"/>
      <c r="J387" s="43"/>
      <c r="K387" s="43"/>
      <c r="L387" s="43"/>
      <c r="M387" s="43"/>
      <c r="N387" s="43"/>
      <c r="O387" s="43"/>
      <c r="P387" s="43"/>
      <c r="Q387" s="43"/>
      <c r="R387" s="43"/>
      <c r="S387" s="43"/>
      <c r="T387" s="43"/>
      <c r="U387" s="43"/>
      <c r="V387" s="43"/>
      <c r="W387" s="43"/>
      <c r="X387" s="43"/>
      <c r="Y387" s="43"/>
      <c r="Z387" s="43"/>
      <c r="AA387" s="43"/>
      <c r="AB387" s="43"/>
      <c r="AC387" s="43"/>
      <c r="AD387" s="43"/>
      <c r="AE387" s="43"/>
      <c r="AF387" s="43"/>
      <c r="AG387" s="43"/>
      <c r="AH387" s="43"/>
      <c r="AI387" s="43"/>
      <c r="AJ387" s="43"/>
    </row>
    <row r="388" spans="4:36" ht="12.75">
      <c r="D388" s="43"/>
      <c r="E388" s="43"/>
      <c r="F388" s="43"/>
      <c r="G388" s="43"/>
      <c r="H388" s="43"/>
      <c r="I388" s="43"/>
      <c r="J388" s="43"/>
      <c r="K388" s="43"/>
      <c r="L388" s="43"/>
      <c r="M388" s="43"/>
      <c r="N388" s="43"/>
      <c r="O388" s="43"/>
      <c r="P388" s="43"/>
      <c r="Q388" s="43"/>
      <c r="R388" s="43"/>
      <c r="S388" s="43"/>
      <c r="T388" s="43"/>
      <c r="U388" s="43"/>
      <c r="V388" s="43"/>
      <c r="W388" s="43"/>
      <c r="X388" s="43"/>
      <c r="Y388" s="43"/>
      <c r="Z388" s="43"/>
      <c r="AA388" s="43"/>
      <c r="AB388" s="43"/>
      <c r="AC388" s="43"/>
      <c r="AD388" s="43"/>
      <c r="AE388" s="43"/>
      <c r="AF388" s="43"/>
      <c r="AG388" s="43"/>
      <c r="AH388" s="43"/>
      <c r="AI388" s="43"/>
      <c r="AJ388" s="43"/>
    </row>
    <row r="389" spans="4:36" ht="12.75">
      <c r="D389" s="43"/>
      <c r="E389" s="43"/>
      <c r="F389" s="43"/>
      <c r="G389" s="43"/>
      <c r="H389" s="43"/>
      <c r="I389" s="43"/>
      <c r="J389" s="43"/>
      <c r="K389" s="43"/>
      <c r="L389" s="43"/>
      <c r="M389" s="43"/>
      <c r="N389" s="43"/>
      <c r="O389" s="43"/>
      <c r="P389" s="43"/>
      <c r="Q389" s="43"/>
      <c r="R389" s="43"/>
      <c r="S389" s="43"/>
      <c r="T389" s="43"/>
      <c r="U389" s="43"/>
      <c r="V389" s="43"/>
      <c r="W389" s="43"/>
      <c r="X389" s="43"/>
      <c r="Y389" s="43"/>
      <c r="Z389" s="43"/>
      <c r="AA389" s="43"/>
      <c r="AB389" s="43"/>
      <c r="AC389" s="43"/>
      <c r="AD389" s="43"/>
      <c r="AE389" s="43"/>
      <c r="AF389" s="43"/>
      <c r="AG389" s="43"/>
      <c r="AH389" s="43"/>
      <c r="AI389" s="43"/>
      <c r="AJ389" s="43"/>
    </row>
    <row r="390" spans="4:36" ht="12.75">
      <c r="D390" s="43"/>
      <c r="E390" s="43"/>
      <c r="F390" s="43"/>
      <c r="G390" s="43"/>
      <c r="H390" s="43"/>
      <c r="I390" s="43"/>
      <c r="J390" s="43"/>
      <c r="K390" s="43"/>
      <c r="L390" s="43"/>
      <c r="M390" s="43"/>
      <c r="N390" s="43"/>
      <c r="O390" s="43"/>
      <c r="P390" s="43"/>
      <c r="Q390" s="43"/>
      <c r="R390" s="43"/>
      <c r="S390" s="43"/>
      <c r="T390" s="43"/>
      <c r="U390" s="43"/>
      <c r="V390" s="43"/>
      <c r="W390" s="43"/>
      <c r="X390" s="43"/>
      <c r="Y390" s="43"/>
      <c r="Z390" s="43"/>
      <c r="AA390" s="43"/>
      <c r="AB390" s="43"/>
      <c r="AC390" s="43"/>
      <c r="AD390" s="43"/>
      <c r="AE390" s="43"/>
      <c r="AF390" s="43"/>
      <c r="AG390" s="43"/>
      <c r="AH390" s="43"/>
      <c r="AI390" s="43"/>
      <c r="AJ390" s="43"/>
    </row>
    <row r="391" spans="4:36" ht="12.75">
      <c r="D391" s="43"/>
      <c r="E391" s="43"/>
      <c r="F391" s="43"/>
      <c r="G391" s="43"/>
      <c r="H391" s="43"/>
      <c r="I391" s="43"/>
      <c r="J391" s="43"/>
      <c r="K391" s="43"/>
      <c r="L391" s="43"/>
      <c r="M391" s="43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3"/>
      <c r="Y391" s="43"/>
      <c r="Z391" s="43"/>
      <c r="AA391" s="43"/>
      <c r="AB391" s="43"/>
      <c r="AC391" s="43"/>
      <c r="AD391" s="43"/>
      <c r="AE391" s="43"/>
      <c r="AF391" s="43"/>
      <c r="AG391" s="43"/>
      <c r="AH391" s="43"/>
      <c r="AI391" s="43"/>
      <c r="AJ391" s="43"/>
    </row>
    <row r="392" spans="4:36" ht="12.75">
      <c r="D392" s="43"/>
      <c r="E392" s="43"/>
      <c r="F392" s="43"/>
      <c r="G392" s="43"/>
      <c r="H392" s="43"/>
      <c r="I392" s="43"/>
      <c r="J392" s="43"/>
      <c r="K392" s="43"/>
      <c r="L392" s="43"/>
      <c r="M392" s="43"/>
      <c r="N392" s="43"/>
      <c r="O392" s="43"/>
      <c r="P392" s="43"/>
      <c r="Q392" s="43"/>
      <c r="R392" s="43"/>
      <c r="S392" s="43"/>
      <c r="T392" s="43"/>
      <c r="U392" s="43"/>
      <c r="V392" s="43"/>
      <c r="W392" s="43"/>
      <c r="X392" s="43"/>
      <c r="Y392" s="43"/>
      <c r="Z392" s="43"/>
      <c r="AA392" s="43"/>
      <c r="AB392" s="43"/>
      <c r="AC392" s="43"/>
      <c r="AD392" s="43"/>
      <c r="AE392" s="43"/>
      <c r="AF392" s="43"/>
      <c r="AG392" s="43"/>
      <c r="AH392" s="43"/>
      <c r="AI392" s="43"/>
      <c r="AJ392" s="43"/>
    </row>
    <row r="393" spans="4:36" ht="12.75">
      <c r="D393" s="43"/>
      <c r="E393" s="43"/>
      <c r="F393" s="43"/>
      <c r="G393" s="43"/>
      <c r="H393" s="43"/>
      <c r="I393" s="43"/>
      <c r="J393" s="43"/>
      <c r="K393" s="43"/>
      <c r="L393" s="43"/>
      <c r="M393" s="43"/>
      <c r="N393" s="43"/>
      <c r="O393" s="43"/>
      <c r="P393" s="43"/>
      <c r="Q393" s="43"/>
      <c r="R393" s="43"/>
      <c r="S393" s="43"/>
      <c r="T393" s="43"/>
      <c r="U393" s="43"/>
      <c r="V393" s="43"/>
      <c r="W393" s="43"/>
      <c r="X393" s="43"/>
      <c r="Y393" s="43"/>
      <c r="Z393" s="43"/>
      <c r="AA393" s="43"/>
      <c r="AB393" s="43"/>
      <c r="AC393" s="43"/>
      <c r="AD393" s="43"/>
      <c r="AE393" s="43"/>
      <c r="AF393" s="43"/>
      <c r="AG393" s="43"/>
      <c r="AH393" s="43"/>
      <c r="AI393" s="43"/>
      <c r="AJ393" s="43"/>
    </row>
    <row r="394" spans="4:36" ht="12.75">
      <c r="D394" s="43"/>
      <c r="E394" s="43"/>
      <c r="F394" s="43"/>
      <c r="G394" s="43"/>
      <c r="H394" s="43"/>
      <c r="I394" s="43"/>
      <c r="J394" s="43"/>
      <c r="K394" s="43"/>
      <c r="L394" s="43"/>
      <c r="M394" s="43"/>
      <c r="N394" s="43"/>
      <c r="O394" s="43"/>
      <c r="P394" s="43"/>
      <c r="Q394" s="43"/>
      <c r="R394" s="43"/>
      <c r="S394" s="43"/>
      <c r="T394" s="43"/>
      <c r="U394" s="43"/>
      <c r="V394" s="43"/>
      <c r="W394" s="43"/>
      <c r="X394" s="43"/>
      <c r="Y394" s="43"/>
      <c r="Z394" s="43"/>
      <c r="AA394" s="43"/>
      <c r="AB394" s="43"/>
      <c r="AC394" s="43"/>
      <c r="AD394" s="43"/>
      <c r="AE394" s="43"/>
      <c r="AF394" s="43"/>
      <c r="AG394" s="43"/>
      <c r="AH394" s="43"/>
      <c r="AI394" s="43"/>
      <c r="AJ394" s="43"/>
    </row>
    <row r="395" spans="4:36" ht="12.75">
      <c r="D395" s="43"/>
      <c r="E395" s="43"/>
      <c r="F395" s="43"/>
      <c r="G395" s="43"/>
      <c r="H395" s="43"/>
      <c r="I395" s="43"/>
      <c r="J395" s="43"/>
      <c r="K395" s="43"/>
      <c r="L395" s="43"/>
      <c r="M395" s="43"/>
      <c r="N395" s="43"/>
      <c r="O395" s="43"/>
      <c r="P395" s="43"/>
      <c r="Q395" s="43"/>
      <c r="R395" s="43"/>
      <c r="S395" s="43"/>
      <c r="T395" s="43"/>
      <c r="U395" s="43"/>
      <c r="V395" s="43"/>
      <c r="W395" s="43"/>
      <c r="X395" s="43"/>
      <c r="Y395" s="43"/>
      <c r="Z395" s="43"/>
      <c r="AA395" s="43"/>
      <c r="AB395" s="43"/>
      <c r="AC395" s="43"/>
      <c r="AD395" s="43"/>
      <c r="AE395" s="43"/>
      <c r="AF395" s="43"/>
      <c r="AG395" s="43"/>
      <c r="AH395" s="43"/>
      <c r="AI395" s="43"/>
      <c r="AJ395" s="43"/>
    </row>
    <row r="396" spans="4:36" ht="12.75">
      <c r="D396" s="43"/>
      <c r="E396" s="43"/>
      <c r="F396" s="43"/>
      <c r="G396" s="43"/>
      <c r="H396" s="43"/>
      <c r="I396" s="43"/>
      <c r="J396" s="43"/>
      <c r="K396" s="43"/>
      <c r="L396" s="43"/>
      <c r="M396" s="43"/>
      <c r="N396" s="43"/>
      <c r="O396" s="43"/>
      <c r="P396" s="43"/>
      <c r="Q396" s="43"/>
      <c r="R396" s="43"/>
      <c r="S396" s="43"/>
      <c r="T396" s="43"/>
      <c r="U396" s="43"/>
      <c r="V396" s="43"/>
      <c r="W396" s="43"/>
      <c r="X396" s="43"/>
      <c r="Y396" s="43"/>
      <c r="Z396" s="43"/>
      <c r="AA396" s="43"/>
      <c r="AB396" s="43"/>
      <c r="AC396" s="43"/>
      <c r="AD396" s="43"/>
      <c r="AE396" s="43"/>
      <c r="AF396" s="43"/>
      <c r="AG396" s="43"/>
      <c r="AH396" s="43"/>
      <c r="AI396" s="43"/>
      <c r="AJ396" s="43"/>
    </row>
    <row r="397" spans="4:36" ht="12.75">
      <c r="D397" s="43"/>
      <c r="E397" s="43"/>
      <c r="F397" s="43"/>
      <c r="G397" s="43"/>
      <c r="H397" s="43"/>
      <c r="I397" s="43"/>
      <c r="J397" s="43"/>
      <c r="K397" s="43"/>
      <c r="L397" s="43"/>
      <c r="M397" s="43"/>
      <c r="N397" s="43"/>
      <c r="O397" s="43"/>
      <c r="P397" s="43"/>
      <c r="Q397" s="43"/>
      <c r="R397" s="43"/>
      <c r="S397" s="43"/>
      <c r="T397" s="43"/>
      <c r="U397" s="43"/>
      <c r="V397" s="43"/>
      <c r="W397" s="43"/>
      <c r="X397" s="43"/>
      <c r="Y397" s="43"/>
      <c r="Z397" s="43"/>
      <c r="AA397" s="43"/>
      <c r="AB397" s="43"/>
      <c r="AC397" s="43"/>
      <c r="AD397" s="43"/>
      <c r="AE397" s="43"/>
      <c r="AF397" s="43"/>
      <c r="AG397" s="43"/>
      <c r="AH397" s="43"/>
      <c r="AI397" s="43"/>
      <c r="AJ397" s="43"/>
    </row>
    <row r="398" spans="4:36" ht="12.75">
      <c r="D398" s="43"/>
      <c r="E398" s="43"/>
      <c r="F398" s="43"/>
      <c r="G398" s="43"/>
      <c r="H398" s="43"/>
      <c r="I398" s="43"/>
      <c r="J398" s="43"/>
      <c r="K398" s="43"/>
      <c r="L398" s="43"/>
      <c r="M398" s="43"/>
      <c r="N398" s="43"/>
      <c r="O398" s="43"/>
      <c r="P398" s="43"/>
      <c r="Q398" s="43"/>
      <c r="R398" s="43"/>
      <c r="S398" s="43"/>
      <c r="T398" s="43"/>
      <c r="U398" s="43"/>
      <c r="V398" s="43"/>
      <c r="W398" s="43"/>
      <c r="X398" s="43"/>
      <c r="Y398" s="43"/>
      <c r="Z398" s="43"/>
      <c r="AA398" s="43"/>
      <c r="AB398" s="43"/>
      <c r="AC398" s="43"/>
      <c r="AD398" s="43"/>
      <c r="AE398" s="43"/>
      <c r="AF398" s="43"/>
      <c r="AG398" s="43"/>
      <c r="AH398" s="43"/>
      <c r="AI398" s="43"/>
      <c r="AJ398" s="43"/>
    </row>
    <row r="399" spans="4:36" ht="12.75"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3"/>
      <c r="AB399" s="43"/>
      <c r="AC399" s="43"/>
      <c r="AD399" s="43"/>
      <c r="AE399" s="43"/>
      <c r="AF399" s="43"/>
      <c r="AG399" s="43"/>
      <c r="AH399" s="43"/>
      <c r="AI399" s="43"/>
      <c r="AJ399" s="43"/>
    </row>
    <row r="400" spans="4:36" ht="12.75"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43"/>
      <c r="U400" s="43"/>
      <c r="V400" s="43"/>
      <c r="W400" s="43"/>
      <c r="X400" s="43"/>
      <c r="Y400" s="43"/>
      <c r="Z400" s="43"/>
      <c r="AA400" s="43"/>
      <c r="AB400" s="43"/>
      <c r="AC400" s="43"/>
      <c r="AD400" s="43"/>
      <c r="AE400" s="43"/>
      <c r="AF400" s="43"/>
      <c r="AG400" s="43"/>
      <c r="AH400" s="43"/>
      <c r="AI400" s="43"/>
      <c r="AJ400" s="43"/>
    </row>
    <row r="401" spans="4:36" ht="12.75">
      <c r="D401" s="43"/>
      <c r="E401" s="43"/>
      <c r="F401" s="43"/>
      <c r="G401" s="43"/>
      <c r="H401" s="43"/>
      <c r="I401" s="43"/>
      <c r="J401" s="43"/>
      <c r="K401" s="43"/>
      <c r="L401" s="43"/>
      <c r="M401" s="43"/>
      <c r="N401" s="43"/>
      <c r="O401" s="43"/>
      <c r="P401" s="43"/>
      <c r="Q401" s="43"/>
      <c r="R401" s="43"/>
      <c r="S401" s="43"/>
      <c r="T401" s="43"/>
      <c r="U401" s="43"/>
      <c r="V401" s="43"/>
      <c r="W401" s="43"/>
      <c r="X401" s="43"/>
      <c r="Y401" s="43"/>
      <c r="Z401" s="43"/>
      <c r="AA401" s="43"/>
      <c r="AB401" s="43"/>
      <c r="AC401" s="43"/>
      <c r="AD401" s="43"/>
      <c r="AE401" s="43"/>
      <c r="AF401" s="43"/>
      <c r="AG401" s="43"/>
      <c r="AH401" s="43"/>
      <c r="AI401" s="43"/>
      <c r="AJ401" s="43"/>
    </row>
    <row r="402" spans="4:36" ht="12.75"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43"/>
      <c r="U402" s="43"/>
      <c r="V402" s="43"/>
      <c r="W402" s="43"/>
      <c r="X402" s="43"/>
      <c r="Y402" s="43"/>
      <c r="Z402" s="43"/>
      <c r="AA402" s="43"/>
      <c r="AB402" s="43"/>
      <c r="AC402" s="43"/>
      <c r="AD402" s="43"/>
      <c r="AE402" s="43"/>
      <c r="AF402" s="43"/>
      <c r="AG402" s="43"/>
      <c r="AH402" s="43"/>
      <c r="AI402" s="43"/>
      <c r="AJ402" s="43"/>
    </row>
    <row r="403" spans="4:36" ht="12.75">
      <c r="D403" s="43"/>
      <c r="E403" s="43"/>
      <c r="F403" s="43"/>
      <c r="G403" s="43"/>
      <c r="H403" s="43"/>
      <c r="I403" s="43"/>
      <c r="J403" s="43"/>
      <c r="K403" s="43"/>
      <c r="L403" s="43"/>
      <c r="M403" s="43"/>
      <c r="N403" s="43"/>
      <c r="O403" s="43"/>
      <c r="P403" s="43"/>
      <c r="Q403" s="43"/>
      <c r="R403" s="43"/>
      <c r="S403" s="43"/>
      <c r="T403" s="43"/>
      <c r="U403" s="43"/>
      <c r="V403" s="43"/>
      <c r="W403" s="43"/>
      <c r="X403" s="43"/>
      <c r="Y403" s="43"/>
      <c r="Z403" s="43"/>
      <c r="AA403" s="43"/>
      <c r="AB403" s="43"/>
      <c r="AC403" s="43"/>
      <c r="AD403" s="43"/>
      <c r="AE403" s="43"/>
      <c r="AF403" s="43"/>
      <c r="AG403" s="43"/>
      <c r="AH403" s="43"/>
      <c r="AI403" s="43"/>
      <c r="AJ403" s="43"/>
    </row>
    <row r="404" spans="4:36" ht="12.75">
      <c r="D404" s="43"/>
      <c r="E404" s="43"/>
      <c r="F404" s="43"/>
      <c r="G404" s="43"/>
      <c r="H404" s="43"/>
      <c r="I404" s="43"/>
      <c r="J404" s="43"/>
      <c r="K404" s="43"/>
      <c r="L404" s="43"/>
      <c r="M404" s="43"/>
      <c r="N404" s="43"/>
      <c r="O404" s="43"/>
      <c r="P404" s="43"/>
      <c r="Q404" s="43"/>
      <c r="R404" s="43"/>
      <c r="S404" s="43"/>
      <c r="T404" s="43"/>
      <c r="U404" s="43"/>
      <c r="V404" s="43"/>
      <c r="W404" s="43"/>
      <c r="X404" s="43"/>
      <c r="Y404" s="43"/>
      <c r="Z404" s="43"/>
      <c r="AA404" s="43"/>
      <c r="AB404" s="43"/>
      <c r="AC404" s="43"/>
      <c r="AD404" s="43"/>
      <c r="AE404" s="43"/>
      <c r="AF404" s="43"/>
      <c r="AG404" s="43"/>
      <c r="AH404" s="43"/>
      <c r="AI404" s="43"/>
      <c r="AJ404" s="43"/>
    </row>
    <row r="405" spans="4:36" ht="12.75">
      <c r="D405" s="43"/>
      <c r="E405" s="43"/>
      <c r="F405" s="43"/>
      <c r="G405" s="43"/>
      <c r="H405" s="43"/>
      <c r="I405" s="43"/>
      <c r="J405" s="43"/>
      <c r="K405" s="43"/>
      <c r="L405" s="43"/>
      <c r="M405" s="43"/>
      <c r="N405" s="43"/>
      <c r="O405" s="43"/>
      <c r="P405" s="43"/>
      <c r="Q405" s="43"/>
      <c r="R405" s="43"/>
      <c r="S405" s="43"/>
      <c r="T405" s="43"/>
      <c r="U405" s="43"/>
      <c r="V405" s="43"/>
      <c r="W405" s="43"/>
      <c r="X405" s="43"/>
      <c r="Y405" s="43"/>
      <c r="Z405" s="43"/>
      <c r="AA405" s="43"/>
      <c r="AB405" s="43"/>
      <c r="AC405" s="43"/>
      <c r="AD405" s="43"/>
      <c r="AE405" s="43"/>
      <c r="AF405" s="43"/>
      <c r="AG405" s="43"/>
      <c r="AH405" s="43"/>
      <c r="AI405" s="43"/>
      <c r="AJ405" s="43"/>
    </row>
    <row r="406" spans="4:36" ht="12.75">
      <c r="D406" s="43"/>
      <c r="E406" s="43"/>
      <c r="F406" s="43"/>
      <c r="G406" s="43"/>
      <c r="H406" s="43"/>
      <c r="I406" s="43"/>
      <c r="J406" s="43"/>
      <c r="K406" s="43"/>
      <c r="L406" s="43"/>
      <c r="M406" s="43"/>
      <c r="N406" s="43"/>
      <c r="O406" s="43"/>
      <c r="P406" s="43"/>
      <c r="Q406" s="43"/>
      <c r="R406" s="43"/>
      <c r="S406" s="43"/>
      <c r="T406" s="43"/>
      <c r="U406" s="43"/>
      <c r="V406" s="43"/>
      <c r="W406" s="43"/>
      <c r="X406" s="43"/>
      <c r="Y406" s="43"/>
      <c r="Z406" s="43"/>
      <c r="AA406" s="43"/>
      <c r="AB406" s="43"/>
      <c r="AC406" s="43"/>
      <c r="AD406" s="43"/>
      <c r="AE406" s="43"/>
      <c r="AF406" s="43"/>
      <c r="AG406" s="43"/>
      <c r="AH406" s="43"/>
      <c r="AI406" s="43"/>
      <c r="AJ406" s="43"/>
    </row>
    <row r="407" spans="4:36" ht="12.75">
      <c r="D407" s="43"/>
      <c r="E407" s="43"/>
      <c r="F407" s="43"/>
      <c r="G407" s="43"/>
      <c r="H407" s="43"/>
      <c r="I407" s="43"/>
      <c r="J407" s="43"/>
      <c r="K407" s="43"/>
      <c r="L407" s="43"/>
      <c r="M407" s="43"/>
      <c r="N407" s="43"/>
      <c r="O407" s="43"/>
      <c r="P407" s="43"/>
      <c r="Q407" s="43"/>
      <c r="R407" s="43"/>
      <c r="S407" s="43"/>
      <c r="T407" s="43"/>
      <c r="U407" s="43"/>
      <c r="V407" s="43"/>
      <c r="W407" s="43"/>
      <c r="X407" s="43"/>
      <c r="Y407" s="43"/>
      <c r="Z407" s="43"/>
      <c r="AA407" s="43"/>
      <c r="AB407" s="43"/>
      <c r="AC407" s="43"/>
      <c r="AD407" s="43"/>
      <c r="AE407" s="43"/>
      <c r="AF407" s="43"/>
      <c r="AG407" s="43"/>
      <c r="AH407" s="43"/>
      <c r="AI407" s="43"/>
      <c r="AJ407" s="43"/>
    </row>
    <row r="408" spans="4:36" ht="12.75">
      <c r="D408" s="43"/>
      <c r="E408" s="43"/>
      <c r="F408" s="43"/>
      <c r="G408" s="43"/>
      <c r="H408" s="43"/>
      <c r="I408" s="43"/>
      <c r="J408" s="43"/>
      <c r="K408" s="43"/>
      <c r="L408" s="43"/>
      <c r="M408" s="43"/>
      <c r="N408" s="43"/>
      <c r="O408" s="43"/>
      <c r="P408" s="43"/>
      <c r="Q408" s="43"/>
      <c r="R408" s="43"/>
      <c r="S408" s="43"/>
      <c r="T408" s="43"/>
      <c r="U408" s="43"/>
      <c r="V408" s="43"/>
      <c r="W408" s="43"/>
      <c r="X408" s="43"/>
      <c r="Y408" s="43"/>
      <c r="Z408" s="43"/>
      <c r="AA408" s="43"/>
      <c r="AB408" s="43"/>
      <c r="AC408" s="43"/>
      <c r="AD408" s="43"/>
      <c r="AE408" s="43"/>
      <c r="AF408" s="43"/>
      <c r="AG408" s="43"/>
      <c r="AH408" s="43"/>
      <c r="AI408" s="43"/>
      <c r="AJ408" s="43"/>
    </row>
    <row r="409" spans="4:36" ht="12.75">
      <c r="D409" s="43"/>
      <c r="E409" s="43"/>
      <c r="F409" s="43"/>
      <c r="G409" s="43"/>
      <c r="H409" s="43"/>
      <c r="I409" s="43"/>
      <c r="J409" s="43"/>
      <c r="K409" s="43"/>
      <c r="L409" s="43"/>
      <c r="M409" s="43"/>
      <c r="N409" s="43"/>
      <c r="O409" s="43"/>
      <c r="P409" s="43"/>
      <c r="Q409" s="43"/>
      <c r="R409" s="43"/>
      <c r="S409" s="43"/>
      <c r="T409" s="43"/>
      <c r="U409" s="43"/>
      <c r="V409" s="43"/>
      <c r="W409" s="43"/>
      <c r="X409" s="43"/>
      <c r="Y409" s="43"/>
      <c r="Z409" s="43"/>
      <c r="AA409" s="43"/>
      <c r="AB409" s="43"/>
      <c r="AC409" s="43"/>
      <c r="AD409" s="43"/>
      <c r="AE409" s="43"/>
      <c r="AF409" s="43"/>
      <c r="AG409" s="43"/>
      <c r="AH409" s="43"/>
      <c r="AI409" s="43"/>
      <c r="AJ409" s="43"/>
    </row>
    <row r="410" spans="4:36" ht="12.75">
      <c r="D410" s="43"/>
      <c r="E410" s="43"/>
      <c r="F410" s="43"/>
      <c r="G410" s="43"/>
      <c r="H410" s="43"/>
      <c r="I410" s="43"/>
      <c r="J410" s="43"/>
      <c r="K410" s="43"/>
      <c r="L410" s="43"/>
      <c r="M410" s="43"/>
      <c r="N410" s="43"/>
      <c r="O410" s="43"/>
      <c r="P410" s="43"/>
      <c r="Q410" s="43"/>
      <c r="R410" s="43"/>
      <c r="S410" s="43"/>
      <c r="T410" s="43"/>
      <c r="U410" s="43"/>
      <c r="V410" s="43"/>
      <c r="W410" s="43"/>
      <c r="X410" s="43"/>
      <c r="Y410" s="43"/>
      <c r="Z410" s="43"/>
      <c r="AA410" s="43"/>
      <c r="AB410" s="43"/>
      <c r="AC410" s="43"/>
      <c r="AD410" s="43"/>
      <c r="AE410" s="43"/>
      <c r="AF410" s="43"/>
      <c r="AG410" s="43"/>
      <c r="AH410" s="43"/>
      <c r="AI410" s="43"/>
      <c r="AJ410" s="43"/>
    </row>
    <row r="411" spans="4:36" ht="12.75">
      <c r="D411" s="43"/>
      <c r="E411" s="43"/>
      <c r="F411" s="43"/>
      <c r="G411" s="43"/>
      <c r="H411" s="43"/>
      <c r="I411" s="43"/>
      <c r="J411" s="43"/>
      <c r="K411" s="43"/>
      <c r="L411" s="43"/>
      <c r="M411" s="43"/>
      <c r="N411" s="43"/>
      <c r="O411" s="43"/>
      <c r="P411" s="43"/>
      <c r="Q411" s="43"/>
      <c r="R411" s="43"/>
      <c r="S411" s="43"/>
      <c r="T411" s="43"/>
      <c r="U411" s="43"/>
      <c r="V411" s="43"/>
      <c r="W411" s="43"/>
      <c r="X411" s="43"/>
      <c r="Y411" s="43"/>
      <c r="Z411" s="43"/>
      <c r="AA411" s="43"/>
      <c r="AB411" s="43"/>
      <c r="AC411" s="43"/>
      <c r="AD411" s="43"/>
      <c r="AE411" s="43"/>
      <c r="AF411" s="43"/>
      <c r="AG411" s="43"/>
      <c r="AH411" s="43"/>
      <c r="AI411" s="43"/>
      <c r="AJ411" s="43"/>
    </row>
    <row r="412" spans="4:36" ht="12.75">
      <c r="D412" s="43"/>
      <c r="E412" s="43"/>
      <c r="F412" s="43"/>
      <c r="G412" s="43"/>
      <c r="H412" s="43"/>
      <c r="I412" s="43"/>
      <c r="J412" s="43"/>
      <c r="K412" s="43"/>
      <c r="L412" s="43"/>
      <c r="M412" s="43"/>
      <c r="N412" s="43"/>
      <c r="O412" s="43"/>
      <c r="P412" s="43"/>
      <c r="Q412" s="43"/>
      <c r="R412" s="43"/>
      <c r="S412" s="43"/>
      <c r="T412" s="43"/>
      <c r="U412" s="43"/>
      <c r="V412" s="43"/>
      <c r="W412" s="43"/>
      <c r="X412" s="43"/>
      <c r="Y412" s="43"/>
      <c r="Z412" s="43"/>
      <c r="AA412" s="43"/>
      <c r="AB412" s="43"/>
      <c r="AC412" s="43"/>
      <c r="AD412" s="43"/>
      <c r="AE412" s="43"/>
      <c r="AF412" s="43"/>
      <c r="AG412" s="43"/>
      <c r="AH412" s="43"/>
      <c r="AI412" s="43"/>
      <c r="AJ412" s="43"/>
    </row>
    <row r="413" spans="4:36" ht="12.75">
      <c r="D413" s="43"/>
      <c r="E413" s="43"/>
      <c r="F413" s="43"/>
      <c r="G413" s="43"/>
      <c r="H413" s="43"/>
      <c r="I413" s="43"/>
      <c r="J413" s="43"/>
      <c r="K413" s="43"/>
      <c r="L413" s="43"/>
      <c r="M413" s="43"/>
      <c r="N413" s="43"/>
      <c r="O413" s="43"/>
      <c r="P413" s="43"/>
      <c r="Q413" s="43"/>
      <c r="R413" s="43"/>
      <c r="S413" s="43"/>
      <c r="T413" s="43"/>
      <c r="U413" s="43"/>
      <c r="V413" s="43"/>
      <c r="W413" s="43"/>
      <c r="X413" s="43"/>
      <c r="Y413" s="43"/>
      <c r="Z413" s="43"/>
      <c r="AA413" s="43"/>
      <c r="AB413" s="43"/>
      <c r="AC413" s="43"/>
      <c r="AD413" s="43"/>
      <c r="AE413" s="43"/>
      <c r="AF413" s="43"/>
      <c r="AG413" s="43"/>
      <c r="AH413" s="43"/>
      <c r="AI413" s="43"/>
      <c r="AJ413" s="43"/>
    </row>
    <row r="414" spans="4:36" ht="12.75">
      <c r="D414" s="43"/>
      <c r="E414" s="43"/>
      <c r="F414" s="43"/>
      <c r="G414" s="43"/>
      <c r="H414" s="43"/>
      <c r="I414" s="43"/>
      <c r="J414" s="43"/>
      <c r="K414" s="43"/>
      <c r="L414" s="43"/>
      <c r="M414" s="43"/>
      <c r="N414" s="43"/>
      <c r="O414" s="43"/>
      <c r="P414" s="43"/>
      <c r="Q414" s="43"/>
      <c r="R414" s="43"/>
      <c r="S414" s="43"/>
      <c r="T414" s="43"/>
      <c r="U414" s="43"/>
      <c r="V414" s="43"/>
      <c r="W414" s="43"/>
      <c r="X414" s="43"/>
      <c r="Y414" s="43"/>
      <c r="Z414" s="43"/>
      <c r="AA414" s="43"/>
      <c r="AB414" s="43"/>
      <c r="AC414" s="43"/>
      <c r="AD414" s="43"/>
      <c r="AE414" s="43"/>
      <c r="AF414" s="43"/>
      <c r="AG414" s="43"/>
      <c r="AH414" s="43"/>
      <c r="AI414" s="43"/>
      <c r="AJ414" s="43"/>
    </row>
    <row r="415" spans="4:36" ht="12.75">
      <c r="D415" s="43"/>
      <c r="E415" s="43"/>
      <c r="F415" s="43"/>
      <c r="G415" s="43"/>
      <c r="H415" s="43"/>
      <c r="I415" s="43"/>
      <c r="J415" s="43"/>
      <c r="K415" s="43"/>
      <c r="L415" s="43"/>
      <c r="M415" s="43"/>
      <c r="N415" s="43"/>
      <c r="O415" s="43"/>
      <c r="P415" s="43"/>
      <c r="Q415" s="43"/>
      <c r="R415" s="43"/>
      <c r="S415" s="43"/>
      <c r="T415" s="43"/>
      <c r="U415" s="43"/>
      <c r="V415" s="43"/>
      <c r="W415" s="43"/>
      <c r="X415" s="43"/>
      <c r="Y415" s="43"/>
      <c r="Z415" s="43"/>
      <c r="AA415" s="43"/>
      <c r="AB415" s="43"/>
      <c r="AC415" s="43"/>
      <c r="AD415" s="43"/>
      <c r="AE415" s="43"/>
      <c r="AF415" s="43"/>
      <c r="AG415" s="43"/>
      <c r="AH415" s="43"/>
      <c r="AI415" s="43"/>
      <c r="AJ415" s="43"/>
    </row>
    <row r="416" spans="4:36" ht="12.75">
      <c r="D416" s="43"/>
      <c r="E416" s="43"/>
      <c r="F416" s="43"/>
      <c r="G416" s="43"/>
      <c r="H416" s="43"/>
      <c r="I416" s="43"/>
      <c r="J416" s="43"/>
      <c r="K416" s="43"/>
      <c r="L416" s="43"/>
      <c r="M416" s="43"/>
      <c r="N416" s="43"/>
      <c r="O416" s="43"/>
      <c r="P416" s="43"/>
      <c r="Q416" s="43"/>
      <c r="R416" s="43"/>
      <c r="S416" s="43"/>
      <c r="T416" s="43"/>
      <c r="U416" s="43"/>
      <c r="V416" s="43"/>
      <c r="W416" s="43"/>
      <c r="X416" s="43"/>
      <c r="Y416" s="43"/>
      <c r="Z416" s="43"/>
      <c r="AA416" s="43"/>
      <c r="AB416" s="43"/>
      <c r="AC416" s="43"/>
      <c r="AD416" s="43"/>
      <c r="AE416" s="43"/>
      <c r="AF416" s="43"/>
      <c r="AG416" s="43"/>
      <c r="AH416" s="43"/>
      <c r="AI416" s="43"/>
      <c r="AJ416" s="43"/>
    </row>
    <row r="417" spans="4:36" ht="12.75">
      <c r="D417" s="43"/>
      <c r="E417" s="43"/>
      <c r="F417" s="43"/>
      <c r="G417" s="43"/>
      <c r="H417" s="43"/>
      <c r="I417" s="43"/>
      <c r="J417" s="43"/>
      <c r="K417" s="43"/>
      <c r="L417" s="43"/>
      <c r="M417" s="43"/>
      <c r="N417" s="43"/>
      <c r="O417" s="43"/>
      <c r="P417" s="43"/>
      <c r="Q417" s="43"/>
      <c r="R417" s="43"/>
      <c r="S417" s="43"/>
      <c r="T417" s="43"/>
      <c r="U417" s="43"/>
      <c r="V417" s="43"/>
      <c r="W417" s="43"/>
      <c r="X417" s="43"/>
      <c r="Y417" s="43"/>
      <c r="Z417" s="43"/>
      <c r="AA417" s="43"/>
      <c r="AB417" s="43"/>
      <c r="AC417" s="43"/>
      <c r="AD417" s="43"/>
      <c r="AE417" s="43"/>
      <c r="AF417" s="43"/>
      <c r="AG417" s="43"/>
      <c r="AH417" s="43"/>
      <c r="AI417" s="43"/>
      <c r="AJ417" s="43"/>
    </row>
    <row r="418" spans="4:36" ht="12.75">
      <c r="D418" s="43"/>
      <c r="E418" s="43"/>
      <c r="F418" s="43"/>
      <c r="G418" s="43"/>
      <c r="H418" s="43"/>
      <c r="I418" s="43"/>
      <c r="J418" s="43"/>
      <c r="K418" s="43"/>
      <c r="L418" s="43"/>
      <c r="M418" s="43"/>
      <c r="N418" s="43"/>
      <c r="O418" s="43"/>
      <c r="P418" s="43"/>
      <c r="Q418" s="43"/>
      <c r="R418" s="43"/>
      <c r="S418" s="43"/>
      <c r="T418" s="43"/>
      <c r="U418" s="43"/>
      <c r="V418" s="43"/>
      <c r="W418" s="43"/>
      <c r="X418" s="43"/>
      <c r="Y418" s="43"/>
      <c r="Z418" s="43"/>
      <c r="AA418" s="43"/>
      <c r="AB418" s="43"/>
      <c r="AC418" s="43"/>
      <c r="AD418" s="43"/>
      <c r="AE418" s="43"/>
      <c r="AF418" s="43"/>
      <c r="AG418" s="43"/>
      <c r="AH418" s="43"/>
      <c r="AI418" s="43"/>
      <c r="AJ418" s="43"/>
    </row>
    <row r="419" spans="4:36" ht="12.75">
      <c r="D419" s="43"/>
      <c r="E419" s="43"/>
      <c r="F419" s="43"/>
      <c r="G419" s="43"/>
      <c r="H419" s="43"/>
      <c r="I419" s="43"/>
      <c r="J419" s="43"/>
      <c r="K419" s="43"/>
      <c r="L419" s="43"/>
      <c r="M419" s="43"/>
      <c r="N419" s="43"/>
      <c r="O419" s="43"/>
      <c r="P419" s="43"/>
      <c r="Q419" s="43"/>
      <c r="R419" s="43"/>
      <c r="S419" s="43"/>
      <c r="T419" s="43"/>
      <c r="U419" s="43"/>
      <c r="V419" s="43"/>
      <c r="W419" s="43"/>
      <c r="X419" s="43"/>
      <c r="Y419" s="43"/>
      <c r="Z419" s="43"/>
      <c r="AA419" s="43"/>
      <c r="AB419" s="43"/>
      <c r="AC419" s="43"/>
      <c r="AD419" s="43"/>
      <c r="AE419" s="43"/>
      <c r="AF419" s="43"/>
      <c r="AG419" s="43"/>
      <c r="AH419" s="43"/>
      <c r="AI419" s="43"/>
      <c r="AJ419" s="43"/>
    </row>
    <row r="420" spans="4:36" ht="12.75">
      <c r="D420" s="43"/>
      <c r="E420" s="43"/>
      <c r="F420" s="43"/>
      <c r="G420" s="43"/>
      <c r="H420" s="43"/>
      <c r="I420" s="43"/>
      <c r="J420" s="43"/>
      <c r="K420" s="43"/>
      <c r="L420" s="43"/>
      <c r="M420" s="43"/>
      <c r="N420" s="43"/>
      <c r="O420" s="43"/>
      <c r="P420" s="43"/>
      <c r="Q420" s="43"/>
      <c r="R420" s="43"/>
      <c r="S420" s="43"/>
      <c r="T420" s="43"/>
      <c r="U420" s="43"/>
      <c r="V420" s="43"/>
      <c r="W420" s="43"/>
      <c r="X420" s="43"/>
      <c r="Y420" s="43"/>
      <c r="Z420" s="43"/>
      <c r="AA420" s="43"/>
      <c r="AB420" s="43"/>
      <c r="AC420" s="43"/>
      <c r="AD420" s="43"/>
      <c r="AE420" s="43"/>
      <c r="AF420" s="43"/>
      <c r="AG420" s="43"/>
      <c r="AH420" s="43"/>
      <c r="AI420" s="43"/>
      <c r="AJ420" s="43"/>
    </row>
    <row r="421" spans="4:36" ht="12.75">
      <c r="D421" s="43"/>
      <c r="E421" s="43"/>
      <c r="F421" s="43"/>
      <c r="G421" s="43"/>
      <c r="H421" s="43"/>
      <c r="I421" s="43"/>
      <c r="J421" s="43"/>
      <c r="K421" s="43"/>
      <c r="L421" s="43"/>
      <c r="M421" s="43"/>
      <c r="N421" s="43"/>
      <c r="O421" s="43"/>
      <c r="P421" s="43"/>
      <c r="Q421" s="43"/>
      <c r="R421" s="43"/>
      <c r="S421" s="43"/>
      <c r="T421" s="43"/>
      <c r="U421" s="43"/>
      <c r="V421" s="43"/>
      <c r="W421" s="43"/>
      <c r="X421" s="43"/>
      <c r="Y421" s="43"/>
      <c r="Z421" s="43"/>
      <c r="AA421" s="43"/>
      <c r="AB421" s="43"/>
      <c r="AC421" s="43"/>
      <c r="AD421" s="43"/>
      <c r="AE421" s="43"/>
      <c r="AF421" s="43"/>
      <c r="AG421" s="43"/>
      <c r="AH421" s="43"/>
      <c r="AI421" s="43"/>
      <c r="AJ421" s="43"/>
    </row>
    <row r="422" spans="4:36" ht="12.75">
      <c r="D422" s="43"/>
      <c r="E422" s="43"/>
      <c r="F422" s="43"/>
      <c r="G422" s="43"/>
      <c r="H422" s="43"/>
      <c r="I422" s="43"/>
      <c r="J422" s="43"/>
      <c r="K422" s="43"/>
      <c r="L422" s="43"/>
      <c r="M422" s="43"/>
      <c r="N422" s="43"/>
      <c r="O422" s="43"/>
      <c r="P422" s="43"/>
      <c r="Q422" s="43"/>
      <c r="R422" s="43"/>
      <c r="S422" s="43"/>
      <c r="T422" s="43"/>
      <c r="U422" s="43"/>
      <c r="V422" s="43"/>
      <c r="W422" s="43"/>
      <c r="X422" s="43"/>
      <c r="Y422" s="43"/>
      <c r="Z422" s="43"/>
      <c r="AA422" s="43"/>
      <c r="AB422" s="43"/>
      <c r="AC422" s="43"/>
      <c r="AD422" s="43"/>
      <c r="AE422" s="43"/>
      <c r="AF422" s="43"/>
      <c r="AG422" s="43"/>
      <c r="AH422" s="43"/>
      <c r="AI422" s="43"/>
      <c r="AJ422" s="43"/>
    </row>
    <row r="423" spans="4:36" ht="12.75">
      <c r="D423" s="43"/>
      <c r="E423" s="43"/>
      <c r="F423" s="43"/>
      <c r="G423" s="43"/>
      <c r="H423" s="43"/>
      <c r="I423" s="43"/>
      <c r="J423" s="43"/>
      <c r="K423" s="43"/>
      <c r="L423" s="43"/>
      <c r="M423" s="43"/>
      <c r="N423" s="43"/>
      <c r="O423" s="43"/>
      <c r="P423" s="43"/>
      <c r="Q423" s="43"/>
      <c r="R423" s="43"/>
      <c r="S423" s="43"/>
      <c r="T423" s="43"/>
      <c r="U423" s="43"/>
      <c r="V423" s="43"/>
      <c r="W423" s="43"/>
      <c r="X423" s="43"/>
      <c r="Y423" s="43"/>
      <c r="Z423" s="43"/>
      <c r="AA423" s="43"/>
      <c r="AB423" s="43"/>
      <c r="AC423" s="43"/>
      <c r="AD423" s="43"/>
      <c r="AE423" s="43"/>
      <c r="AF423" s="43"/>
      <c r="AG423" s="43"/>
      <c r="AH423" s="43"/>
      <c r="AI423" s="43"/>
      <c r="AJ423" s="43"/>
    </row>
    <row r="424" spans="4:36" ht="12.75">
      <c r="D424" s="43"/>
      <c r="E424" s="43"/>
      <c r="F424" s="43"/>
      <c r="G424" s="43"/>
      <c r="H424" s="43"/>
      <c r="I424" s="43"/>
      <c r="J424" s="43"/>
      <c r="K424" s="43"/>
      <c r="L424" s="43"/>
      <c r="M424" s="43"/>
      <c r="N424" s="43"/>
      <c r="O424" s="43"/>
      <c r="P424" s="43"/>
      <c r="Q424" s="43"/>
      <c r="R424" s="43"/>
      <c r="S424" s="43"/>
      <c r="T424" s="43"/>
      <c r="U424" s="43"/>
      <c r="V424" s="43"/>
      <c r="W424" s="43"/>
      <c r="X424" s="43"/>
      <c r="Y424" s="43"/>
      <c r="Z424" s="43"/>
      <c r="AA424" s="43"/>
      <c r="AB424" s="43"/>
      <c r="AC424" s="43"/>
      <c r="AD424" s="43"/>
      <c r="AE424" s="43"/>
      <c r="AF424" s="43"/>
      <c r="AG424" s="43"/>
      <c r="AH424" s="43"/>
      <c r="AI424" s="43"/>
      <c r="AJ424" s="43"/>
    </row>
    <row r="425" spans="4:36" ht="12.75">
      <c r="D425" s="43"/>
      <c r="E425" s="43"/>
      <c r="F425" s="43"/>
      <c r="G425" s="43"/>
      <c r="H425" s="43"/>
      <c r="I425" s="43"/>
      <c r="J425" s="43"/>
      <c r="K425" s="43"/>
      <c r="L425" s="43"/>
      <c r="M425" s="43"/>
      <c r="N425" s="43"/>
      <c r="O425" s="43"/>
      <c r="P425" s="43"/>
      <c r="Q425" s="43"/>
      <c r="R425" s="43"/>
      <c r="S425" s="43"/>
      <c r="T425" s="43"/>
      <c r="U425" s="43"/>
      <c r="V425" s="43"/>
      <c r="W425" s="43"/>
      <c r="X425" s="43"/>
      <c r="Y425" s="43"/>
      <c r="Z425" s="43"/>
      <c r="AA425" s="43"/>
      <c r="AB425" s="43"/>
      <c r="AC425" s="43"/>
      <c r="AD425" s="43"/>
      <c r="AE425" s="43"/>
      <c r="AF425" s="43"/>
      <c r="AG425" s="43"/>
      <c r="AH425" s="43"/>
      <c r="AI425" s="43"/>
      <c r="AJ425" s="43"/>
    </row>
    <row r="426" spans="4:36" ht="12.75">
      <c r="D426" s="43"/>
      <c r="E426" s="43"/>
      <c r="F426" s="43"/>
      <c r="G426" s="43"/>
      <c r="H426" s="43"/>
      <c r="I426" s="43"/>
      <c r="J426" s="43"/>
      <c r="K426" s="43"/>
      <c r="L426" s="43"/>
      <c r="M426" s="43"/>
      <c r="N426" s="43"/>
      <c r="O426" s="43"/>
      <c r="P426" s="43"/>
      <c r="Q426" s="43"/>
      <c r="R426" s="43"/>
      <c r="S426" s="43"/>
      <c r="T426" s="43"/>
      <c r="U426" s="43"/>
      <c r="V426" s="43"/>
      <c r="W426" s="43"/>
      <c r="X426" s="43"/>
      <c r="Y426" s="43"/>
      <c r="Z426" s="43"/>
      <c r="AA426" s="43"/>
      <c r="AB426" s="43"/>
      <c r="AC426" s="43"/>
      <c r="AD426" s="43"/>
      <c r="AE426" s="43"/>
      <c r="AF426" s="43"/>
      <c r="AG426" s="43"/>
      <c r="AH426" s="43"/>
      <c r="AI426" s="43"/>
      <c r="AJ426" s="43"/>
    </row>
    <row r="427" spans="4:36" ht="12.75">
      <c r="D427" s="43"/>
      <c r="E427" s="43"/>
      <c r="F427" s="43"/>
      <c r="G427" s="43"/>
      <c r="H427" s="43"/>
      <c r="I427" s="43"/>
      <c r="J427" s="43"/>
      <c r="K427" s="43"/>
      <c r="L427" s="43"/>
      <c r="M427" s="43"/>
      <c r="N427" s="43"/>
      <c r="O427" s="43"/>
      <c r="P427" s="43"/>
      <c r="Q427" s="43"/>
      <c r="R427" s="43"/>
      <c r="S427" s="43"/>
      <c r="T427" s="43"/>
      <c r="U427" s="43"/>
      <c r="V427" s="43"/>
      <c r="W427" s="43"/>
      <c r="X427" s="43"/>
      <c r="Y427" s="43"/>
      <c r="Z427" s="43"/>
      <c r="AA427" s="43"/>
      <c r="AB427" s="43"/>
      <c r="AC427" s="43"/>
      <c r="AD427" s="43"/>
      <c r="AE427" s="43"/>
      <c r="AF427" s="43"/>
      <c r="AG427" s="43"/>
      <c r="AH427" s="43"/>
      <c r="AI427" s="43"/>
      <c r="AJ427" s="43"/>
    </row>
    <row r="428" spans="4:36" ht="12.75">
      <c r="D428" s="43"/>
      <c r="E428" s="43"/>
      <c r="F428" s="43"/>
      <c r="G428" s="43"/>
      <c r="H428" s="43"/>
      <c r="I428" s="43"/>
      <c r="J428" s="43"/>
      <c r="K428" s="43"/>
      <c r="L428" s="43"/>
      <c r="M428" s="43"/>
      <c r="N428" s="43"/>
      <c r="O428" s="43"/>
      <c r="P428" s="43"/>
      <c r="Q428" s="43"/>
      <c r="R428" s="43"/>
      <c r="S428" s="43"/>
      <c r="T428" s="43"/>
      <c r="U428" s="43"/>
      <c r="V428" s="43"/>
      <c r="W428" s="43"/>
      <c r="X428" s="43"/>
      <c r="Y428" s="43"/>
      <c r="Z428" s="43"/>
      <c r="AA428" s="43"/>
      <c r="AB428" s="43"/>
      <c r="AC428" s="43"/>
      <c r="AD428" s="43"/>
      <c r="AE428" s="43"/>
      <c r="AF428" s="43"/>
      <c r="AG428" s="43"/>
      <c r="AH428" s="43"/>
      <c r="AI428" s="43"/>
      <c r="AJ428" s="43"/>
    </row>
    <row r="429" spans="4:36" ht="12.75">
      <c r="D429" s="43"/>
      <c r="E429" s="43"/>
      <c r="F429" s="43"/>
      <c r="G429" s="43"/>
      <c r="H429" s="43"/>
      <c r="I429" s="43"/>
      <c r="J429" s="43"/>
      <c r="K429" s="43"/>
      <c r="L429" s="43"/>
      <c r="M429" s="43"/>
      <c r="N429" s="43"/>
      <c r="O429" s="43"/>
      <c r="P429" s="43"/>
      <c r="Q429" s="43"/>
      <c r="R429" s="43"/>
      <c r="S429" s="43"/>
      <c r="T429" s="43"/>
      <c r="U429" s="43"/>
      <c r="V429" s="43"/>
      <c r="W429" s="43"/>
      <c r="X429" s="43"/>
      <c r="Y429" s="43"/>
      <c r="Z429" s="43"/>
      <c r="AA429" s="43"/>
      <c r="AB429" s="43"/>
      <c r="AC429" s="43"/>
      <c r="AD429" s="43"/>
      <c r="AE429" s="43"/>
      <c r="AF429" s="43"/>
      <c r="AG429" s="43"/>
      <c r="AH429" s="43"/>
      <c r="AI429" s="43"/>
      <c r="AJ429" s="43"/>
    </row>
    <row r="430" spans="4:36" ht="12.75">
      <c r="D430" s="43"/>
      <c r="E430" s="43"/>
      <c r="F430" s="43"/>
      <c r="G430" s="43"/>
      <c r="H430" s="43"/>
      <c r="I430" s="43"/>
      <c r="J430" s="43"/>
      <c r="K430" s="43"/>
      <c r="L430" s="43"/>
      <c r="M430" s="43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3"/>
      <c r="Y430" s="43"/>
      <c r="Z430" s="43"/>
      <c r="AA430" s="43"/>
      <c r="AB430" s="43"/>
      <c r="AC430" s="43"/>
      <c r="AD430" s="43"/>
      <c r="AE430" s="43"/>
      <c r="AF430" s="43"/>
      <c r="AG430" s="43"/>
      <c r="AH430" s="43"/>
      <c r="AI430" s="43"/>
      <c r="AJ430" s="43"/>
    </row>
    <row r="431" spans="4:36" ht="12.75">
      <c r="D431" s="43"/>
      <c r="E431" s="43"/>
      <c r="F431" s="43"/>
      <c r="G431" s="43"/>
      <c r="H431" s="43"/>
      <c r="I431" s="43"/>
      <c r="J431" s="43"/>
      <c r="K431" s="43"/>
      <c r="L431" s="43"/>
      <c r="M431" s="43"/>
      <c r="N431" s="43"/>
      <c r="O431" s="43"/>
      <c r="P431" s="43"/>
      <c r="Q431" s="43"/>
      <c r="R431" s="43"/>
      <c r="S431" s="43"/>
      <c r="T431" s="43"/>
      <c r="U431" s="43"/>
      <c r="V431" s="43"/>
      <c r="W431" s="43"/>
      <c r="X431" s="43"/>
      <c r="Y431" s="43"/>
      <c r="Z431" s="43"/>
      <c r="AA431" s="43"/>
      <c r="AB431" s="43"/>
      <c r="AC431" s="43"/>
      <c r="AD431" s="43"/>
      <c r="AE431" s="43"/>
      <c r="AF431" s="43"/>
      <c r="AG431" s="43"/>
      <c r="AH431" s="43"/>
      <c r="AI431" s="43"/>
      <c r="AJ431" s="43"/>
    </row>
    <row r="432" spans="4:36" ht="12.75">
      <c r="D432" s="43"/>
      <c r="E432" s="43"/>
      <c r="F432" s="43"/>
      <c r="G432" s="43"/>
      <c r="H432" s="43"/>
      <c r="I432" s="43"/>
      <c r="J432" s="43"/>
      <c r="K432" s="43"/>
      <c r="L432" s="43"/>
      <c r="M432" s="43"/>
      <c r="N432" s="43"/>
      <c r="O432" s="43"/>
      <c r="P432" s="43"/>
      <c r="Q432" s="43"/>
      <c r="R432" s="43"/>
      <c r="S432" s="43"/>
      <c r="T432" s="43"/>
      <c r="U432" s="43"/>
      <c r="V432" s="43"/>
      <c r="W432" s="43"/>
      <c r="X432" s="43"/>
      <c r="Y432" s="43"/>
      <c r="Z432" s="43"/>
      <c r="AA432" s="43"/>
      <c r="AB432" s="43"/>
      <c r="AC432" s="43"/>
      <c r="AD432" s="43"/>
      <c r="AE432" s="43"/>
      <c r="AF432" s="43"/>
      <c r="AG432" s="43"/>
      <c r="AH432" s="43"/>
      <c r="AI432" s="43"/>
      <c r="AJ432" s="43"/>
    </row>
    <row r="433" spans="4:36" ht="12.75">
      <c r="D433" s="43"/>
      <c r="E433" s="43"/>
      <c r="F433" s="43"/>
      <c r="G433" s="43"/>
      <c r="H433" s="43"/>
      <c r="I433" s="43"/>
      <c r="J433" s="43"/>
      <c r="K433" s="43"/>
      <c r="L433" s="43"/>
      <c r="M433" s="43"/>
      <c r="N433" s="43"/>
      <c r="O433" s="43"/>
      <c r="P433" s="43"/>
      <c r="Q433" s="43"/>
      <c r="R433" s="43"/>
      <c r="S433" s="43"/>
      <c r="T433" s="43"/>
      <c r="U433" s="43"/>
      <c r="V433" s="43"/>
      <c r="W433" s="43"/>
      <c r="X433" s="43"/>
      <c r="Y433" s="43"/>
      <c r="Z433" s="43"/>
      <c r="AA433" s="43"/>
      <c r="AB433" s="43"/>
      <c r="AC433" s="43"/>
      <c r="AD433" s="43"/>
      <c r="AE433" s="43"/>
      <c r="AF433" s="43"/>
      <c r="AG433" s="43"/>
      <c r="AH433" s="43"/>
      <c r="AI433" s="43"/>
      <c r="AJ433" s="43"/>
    </row>
    <row r="434" spans="4:36" ht="12.75">
      <c r="D434" s="43"/>
      <c r="E434" s="43"/>
      <c r="F434" s="43"/>
      <c r="G434" s="43"/>
      <c r="H434" s="43"/>
      <c r="I434" s="43"/>
      <c r="J434" s="43"/>
      <c r="K434" s="43"/>
      <c r="L434" s="43"/>
      <c r="M434" s="43"/>
      <c r="N434" s="43"/>
      <c r="O434" s="43"/>
      <c r="P434" s="43"/>
      <c r="Q434" s="43"/>
      <c r="R434" s="43"/>
      <c r="S434" s="43"/>
      <c r="T434" s="43"/>
      <c r="U434" s="43"/>
      <c r="V434" s="43"/>
      <c r="W434" s="43"/>
      <c r="X434" s="43"/>
      <c r="Y434" s="43"/>
      <c r="Z434" s="43"/>
      <c r="AA434" s="43"/>
      <c r="AB434" s="43"/>
      <c r="AC434" s="43"/>
      <c r="AD434" s="43"/>
      <c r="AE434" s="43"/>
      <c r="AF434" s="43"/>
      <c r="AG434" s="43"/>
      <c r="AH434" s="43"/>
      <c r="AI434" s="43"/>
      <c r="AJ434" s="43"/>
    </row>
    <row r="435" spans="4:36" ht="12.75">
      <c r="D435" s="43"/>
      <c r="E435" s="43"/>
      <c r="F435" s="43"/>
      <c r="G435" s="43"/>
      <c r="H435" s="43"/>
      <c r="I435" s="43"/>
      <c r="J435" s="43"/>
      <c r="K435" s="43"/>
      <c r="L435" s="43"/>
      <c r="M435" s="43"/>
      <c r="N435" s="43"/>
      <c r="O435" s="43"/>
      <c r="P435" s="43"/>
      <c r="Q435" s="43"/>
      <c r="R435" s="43"/>
      <c r="S435" s="43"/>
      <c r="T435" s="43"/>
      <c r="U435" s="43"/>
      <c r="V435" s="43"/>
      <c r="W435" s="43"/>
      <c r="X435" s="43"/>
      <c r="Y435" s="43"/>
      <c r="Z435" s="43"/>
      <c r="AA435" s="43"/>
      <c r="AB435" s="43"/>
      <c r="AC435" s="43"/>
      <c r="AD435" s="43"/>
      <c r="AE435" s="43"/>
      <c r="AF435" s="43"/>
      <c r="AG435" s="43"/>
      <c r="AH435" s="43"/>
      <c r="AI435" s="43"/>
      <c r="AJ435" s="43"/>
    </row>
    <row r="436" spans="4:36" ht="12.75">
      <c r="D436" s="43"/>
      <c r="E436" s="43"/>
      <c r="F436" s="43"/>
      <c r="G436" s="43"/>
      <c r="H436" s="43"/>
      <c r="I436" s="43"/>
      <c r="J436" s="43"/>
      <c r="K436" s="43"/>
      <c r="L436" s="43"/>
      <c r="M436" s="43"/>
      <c r="N436" s="43"/>
      <c r="O436" s="43"/>
      <c r="P436" s="43"/>
      <c r="Q436" s="43"/>
      <c r="R436" s="43"/>
      <c r="S436" s="43"/>
      <c r="T436" s="43"/>
      <c r="U436" s="43"/>
      <c r="V436" s="43"/>
      <c r="W436" s="43"/>
      <c r="X436" s="43"/>
      <c r="Y436" s="43"/>
      <c r="Z436" s="43"/>
      <c r="AA436" s="43"/>
      <c r="AB436" s="43"/>
      <c r="AC436" s="43"/>
      <c r="AD436" s="43"/>
      <c r="AE436" s="43"/>
      <c r="AF436" s="43"/>
      <c r="AG436" s="43"/>
      <c r="AH436" s="43"/>
      <c r="AI436" s="43"/>
      <c r="AJ436" s="43"/>
    </row>
    <row r="437" spans="4:36" ht="12.75">
      <c r="D437" s="43"/>
      <c r="E437" s="43"/>
      <c r="F437" s="43"/>
      <c r="G437" s="43"/>
      <c r="H437" s="43"/>
      <c r="I437" s="43"/>
      <c r="J437" s="43"/>
      <c r="K437" s="43"/>
      <c r="L437" s="43"/>
      <c r="M437" s="43"/>
      <c r="N437" s="43"/>
      <c r="O437" s="43"/>
      <c r="P437" s="43"/>
      <c r="Q437" s="43"/>
      <c r="R437" s="43"/>
      <c r="S437" s="43"/>
      <c r="T437" s="43"/>
      <c r="U437" s="43"/>
      <c r="V437" s="43"/>
      <c r="W437" s="43"/>
      <c r="X437" s="43"/>
      <c r="Y437" s="43"/>
      <c r="Z437" s="43"/>
      <c r="AA437" s="43"/>
      <c r="AB437" s="43"/>
      <c r="AC437" s="43"/>
      <c r="AD437" s="43"/>
      <c r="AE437" s="43"/>
      <c r="AF437" s="43"/>
      <c r="AG437" s="43"/>
      <c r="AH437" s="43"/>
      <c r="AI437" s="43"/>
      <c r="AJ437" s="43"/>
    </row>
    <row r="438" spans="4:36" ht="12.75">
      <c r="D438" s="43"/>
      <c r="E438" s="43"/>
      <c r="F438" s="43"/>
      <c r="G438" s="43"/>
      <c r="H438" s="43"/>
      <c r="I438" s="43"/>
      <c r="J438" s="43"/>
      <c r="K438" s="43"/>
      <c r="L438" s="43"/>
      <c r="M438" s="43"/>
      <c r="N438" s="43"/>
      <c r="O438" s="43"/>
      <c r="P438" s="43"/>
      <c r="Q438" s="43"/>
      <c r="R438" s="43"/>
      <c r="S438" s="43"/>
      <c r="T438" s="43"/>
      <c r="U438" s="43"/>
      <c r="V438" s="43"/>
      <c r="W438" s="43"/>
      <c r="X438" s="43"/>
      <c r="Y438" s="43"/>
      <c r="Z438" s="43"/>
      <c r="AA438" s="43"/>
      <c r="AB438" s="43"/>
      <c r="AC438" s="43"/>
      <c r="AD438" s="43"/>
      <c r="AE438" s="43"/>
      <c r="AF438" s="43"/>
      <c r="AG438" s="43"/>
      <c r="AH438" s="43"/>
      <c r="AI438" s="43"/>
      <c r="AJ438" s="43"/>
    </row>
    <row r="439" spans="4:36" ht="12.75">
      <c r="D439" s="43"/>
      <c r="E439" s="43"/>
      <c r="F439" s="43"/>
      <c r="G439" s="43"/>
      <c r="H439" s="43"/>
      <c r="I439" s="43"/>
      <c r="J439" s="43"/>
      <c r="K439" s="43"/>
      <c r="L439" s="43"/>
      <c r="M439" s="43"/>
      <c r="N439" s="43"/>
      <c r="O439" s="43"/>
      <c r="P439" s="43"/>
      <c r="Q439" s="43"/>
      <c r="R439" s="43"/>
      <c r="S439" s="43"/>
      <c r="T439" s="43"/>
      <c r="U439" s="43"/>
      <c r="V439" s="43"/>
      <c r="W439" s="43"/>
      <c r="X439" s="43"/>
      <c r="Y439" s="43"/>
      <c r="Z439" s="43"/>
      <c r="AA439" s="43"/>
      <c r="AB439" s="43"/>
      <c r="AC439" s="43"/>
      <c r="AD439" s="43"/>
      <c r="AE439" s="43"/>
      <c r="AF439" s="43"/>
      <c r="AG439" s="43"/>
      <c r="AH439" s="43"/>
      <c r="AI439" s="43"/>
      <c r="AJ439" s="43"/>
    </row>
  </sheetData>
  <mergeCells count="5">
    <mergeCell ref="A66:M66"/>
    <mergeCell ref="A65:M65"/>
    <mergeCell ref="A1:K1"/>
    <mergeCell ref="A2:K2"/>
    <mergeCell ref="A3:K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97"/>
  <sheetViews>
    <sheetView tabSelected="1" zoomScale="75" zoomScaleNormal="75" workbookViewId="0" topLeftCell="A16">
      <selection activeCell="A93" sqref="A93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71" t="s">
        <v>6</v>
      </c>
      <c r="B2" s="171"/>
      <c r="C2" s="171"/>
      <c r="D2" s="171"/>
      <c r="E2" s="171"/>
      <c r="F2" s="171"/>
      <c r="G2" s="171"/>
      <c r="H2" s="171"/>
      <c r="I2" s="171"/>
      <c r="J2" s="171"/>
    </row>
    <row r="3" spans="1:10" ht="12.75">
      <c r="A3" s="172" t="s">
        <v>23</v>
      </c>
      <c r="B3" s="172"/>
      <c r="C3" s="172"/>
      <c r="D3" s="172"/>
      <c r="E3" s="172"/>
      <c r="F3" s="172"/>
      <c r="G3" s="172"/>
      <c r="H3" s="172"/>
      <c r="I3" s="172"/>
      <c r="J3" s="172"/>
    </row>
    <row r="4" spans="1:10" ht="12.75">
      <c r="A4" s="172" t="s">
        <v>24</v>
      </c>
      <c r="B4" s="172"/>
      <c r="C4" s="172"/>
      <c r="D4" s="172"/>
      <c r="E4" s="172"/>
      <c r="F4" s="172"/>
      <c r="G4" s="172"/>
      <c r="H4" s="172"/>
      <c r="I4" s="172"/>
      <c r="J4" s="172"/>
    </row>
    <row r="6" spans="1:10" ht="12.75">
      <c r="A6" s="98" t="s">
        <v>199</v>
      </c>
      <c r="J6" s="100"/>
    </row>
    <row r="7" spans="1:10" ht="12.75">
      <c r="A7" s="34"/>
      <c r="J7" s="109"/>
    </row>
    <row r="8" ht="12.75">
      <c r="A8" s="74" t="s">
        <v>63</v>
      </c>
    </row>
    <row r="9" ht="12.75">
      <c r="A9" s="34" t="s">
        <v>25</v>
      </c>
    </row>
    <row r="10" ht="12.75">
      <c r="A10" s="34" t="s">
        <v>26</v>
      </c>
    </row>
    <row r="11" ht="12.75">
      <c r="A11" s="34" t="s">
        <v>27</v>
      </c>
    </row>
    <row r="12" ht="12.75">
      <c r="A12" s="32"/>
    </row>
    <row r="13" spans="1:10" ht="13.5" thickBot="1">
      <c r="A13" s="55" t="s">
        <v>224</v>
      </c>
      <c r="B13" s="20"/>
      <c r="C13" s="20"/>
      <c r="D13" s="20"/>
      <c r="E13" s="20"/>
      <c r="F13" s="20"/>
      <c r="G13" s="20"/>
      <c r="H13" s="33"/>
      <c r="I13" s="33"/>
      <c r="J13" s="20"/>
    </row>
    <row r="14" spans="1:9" ht="12.75">
      <c r="A14" s="4"/>
      <c r="H14" s="4"/>
      <c r="I14" s="4"/>
    </row>
    <row r="15" spans="1:9" ht="12.75">
      <c r="A15" s="27" t="s">
        <v>28</v>
      </c>
      <c r="B15" s="4"/>
      <c r="C15" s="4"/>
      <c r="D15" s="4"/>
      <c r="E15" s="4"/>
      <c r="F15" s="4"/>
      <c r="G15" s="4"/>
      <c r="H15" s="4"/>
      <c r="I15" s="4"/>
    </row>
    <row r="16" spans="1:10" ht="12.75">
      <c r="A16" s="27"/>
      <c r="B16" s="4"/>
      <c r="C16" s="4"/>
      <c r="D16" s="4"/>
      <c r="E16" s="4"/>
      <c r="F16" s="21"/>
      <c r="G16" s="21"/>
      <c r="H16" s="21"/>
      <c r="I16" s="21"/>
      <c r="J16" s="79"/>
    </row>
    <row r="17" spans="1:9" ht="12.75">
      <c r="A17" s="4"/>
      <c r="B17" s="4"/>
      <c r="C17" s="4"/>
      <c r="D17" s="4"/>
      <c r="E17" s="4"/>
      <c r="F17" s="4"/>
      <c r="G17" s="4"/>
      <c r="H17" s="4"/>
      <c r="I17" s="4"/>
    </row>
    <row r="18" spans="1:10" ht="12.75">
      <c r="A18" s="4"/>
      <c r="B18" s="4"/>
      <c r="C18" s="4"/>
      <c r="D18" s="176" t="s">
        <v>53</v>
      </c>
      <c r="E18" s="177"/>
      <c r="F18" s="178"/>
      <c r="G18" s="17"/>
      <c r="H18" s="173" t="s">
        <v>11</v>
      </c>
      <c r="I18" s="174"/>
      <c r="J18" s="175"/>
    </row>
    <row r="19" spans="1:15" ht="12.75">
      <c r="A19" s="4"/>
      <c r="B19" s="4"/>
      <c r="C19" s="4"/>
      <c r="D19" s="138" t="s">
        <v>146</v>
      </c>
      <c r="E19" s="16"/>
      <c r="F19" s="59" t="s">
        <v>135</v>
      </c>
      <c r="G19" s="21"/>
      <c r="H19" s="138" t="s">
        <v>146</v>
      </c>
      <c r="I19" s="16"/>
      <c r="J19" s="59" t="s">
        <v>135</v>
      </c>
      <c r="L19" s="67"/>
      <c r="M19" s="67"/>
      <c r="N19" s="67"/>
      <c r="O19" s="103"/>
    </row>
    <row r="20" spans="1:10" ht="12.75">
      <c r="A20" s="4"/>
      <c r="B20" s="4"/>
      <c r="C20" s="4"/>
      <c r="D20" s="139" t="s">
        <v>128</v>
      </c>
      <c r="E20" s="16"/>
      <c r="F20" s="59" t="s">
        <v>22</v>
      </c>
      <c r="G20" s="21"/>
      <c r="H20" s="139" t="s">
        <v>131</v>
      </c>
      <c r="I20" s="16"/>
      <c r="J20" s="75" t="s">
        <v>64</v>
      </c>
    </row>
    <row r="21" spans="1:10" ht="12.75">
      <c r="A21" s="4"/>
      <c r="B21" s="4"/>
      <c r="C21" s="4"/>
      <c r="D21" s="139" t="s">
        <v>20</v>
      </c>
      <c r="E21" s="16"/>
      <c r="F21" s="75" t="s">
        <v>130</v>
      </c>
      <c r="G21" s="21"/>
      <c r="H21" s="138" t="s">
        <v>19</v>
      </c>
      <c r="I21" s="16"/>
      <c r="J21" s="75" t="s">
        <v>132</v>
      </c>
    </row>
    <row r="22" spans="1:10" ht="12.75">
      <c r="A22" s="4"/>
      <c r="B22" s="4"/>
      <c r="C22" s="4"/>
      <c r="D22" s="140">
        <v>40178</v>
      </c>
      <c r="E22" s="18"/>
      <c r="F22" s="76">
        <v>39813</v>
      </c>
      <c r="G22" s="22"/>
      <c r="H22" s="140">
        <v>40178</v>
      </c>
      <c r="I22" s="64"/>
      <c r="J22" s="60">
        <v>39813</v>
      </c>
    </row>
    <row r="23" spans="1:10" ht="12.75">
      <c r="A23" s="4"/>
      <c r="B23" s="21" t="s">
        <v>173</v>
      </c>
      <c r="C23" s="4"/>
      <c r="D23" s="138" t="s">
        <v>8</v>
      </c>
      <c r="E23" s="18"/>
      <c r="F23" s="59" t="s">
        <v>8</v>
      </c>
      <c r="G23" s="21"/>
      <c r="H23" s="138" t="s">
        <v>9</v>
      </c>
      <c r="I23" s="16"/>
      <c r="J23" s="59" t="s">
        <v>9</v>
      </c>
    </row>
    <row r="24" spans="4:10" ht="12.75">
      <c r="D24" s="141"/>
      <c r="E24" s="18"/>
      <c r="F24" s="61"/>
      <c r="H24" s="141"/>
      <c r="I24" s="18"/>
      <c r="J24" s="61"/>
    </row>
    <row r="25" spans="1:18" ht="12.75">
      <c r="A25" s="42" t="s">
        <v>21</v>
      </c>
      <c r="B25" s="43"/>
      <c r="C25" s="43"/>
      <c r="D25" s="142">
        <f>H25-82898</f>
        <v>119649.82707476939</v>
      </c>
      <c r="E25" s="44"/>
      <c r="F25" s="81">
        <v>45649</v>
      </c>
      <c r="G25" s="43"/>
      <c r="H25" s="142">
        <f>'[2]M-GER95A.XLS'!$V$133</f>
        <v>202547.8270747694</v>
      </c>
      <c r="I25" s="44"/>
      <c r="J25" s="78">
        <f>59659+45649</f>
        <v>105308</v>
      </c>
      <c r="K25" s="46"/>
      <c r="P25" s="46"/>
      <c r="Q25" s="46"/>
      <c r="R25" s="46"/>
    </row>
    <row r="26" spans="1:18" ht="12.75">
      <c r="A26" s="42"/>
      <c r="B26" s="43"/>
      <c r="C26" s="43"/>
      <c r="D26" s="142"/>
      <c r="E26" s="44"/>
      <c r="F26" s="81"/>
      <c r="G26" s="43"/>
      <c r="H26" s="142"/>
      <c r="I26" s="44"/>
      <c r="J26" s="45"/>
      <c r="K26" s="46"/>
      <c r="P26" s="46"/>
      <c r="Q26" s="46"/>
      <c r="R26" s="46"/>
    </row>
    <row r="27" spans="1:18" ht="12.75">
      <c r="A27" s="42" t="s">
        <v>85</v>
      </c>
      <c r="B27" s="43"/>
      <c r="C27" s="43"/>
      <c r="D27" s="142">
        <f>H27+63463</f>
        <v>-96973.16229281016</v>
      </c>
      <c r="E27" s="44"/>
      <c r="F27" s="81">
        <f>-35533-9823*0</f>
        <v>-35533</v>
      </c>
      <c r="G27" s="43"/>
      <c r="H27" s="142">
        <f>-'[2]M-GER95A.XLS'!$Q$685-'[2]M-GER95A.XLS'!$Q$697-'[2]M-GER95A.XLS'!$Q$696-2</f>
        <v>-160436.16229281016</v>
      </c>
      <c r="I27" s="44"/>
      <c r="J27" s="45">
        <f>-44025-35533-9823*0</f>
        <v>-79558</v>
      </c>
      <c r="K27" s="46"/>
      <c r="P27" s="46"/>
      <c r="Q27" s="46"/>
      <c r="R27" s="46"/>
    </row>
    <row r="28" spans="1:18" ht="12.75">
      <c r="A28" s="42"/>
      <c r="B28" s="43"/>
      <c r="C28" s="43"/>
      <c r="D28" s="142"/>
      <c r="E28" s="44"/>
      <c r="F28" s="81"/>
      <c r="G28" s="43"/>
      <c r="H28" s="142"/>
      <c r="I28" s="44"/>
      <c r="J28" s="45"/>
      <c r="K28" s="46"/>
      <c r="P28" s="46"/>
      <c r="Q28" s="46"/>
      <c r="R28" s="46"/>
    </row>
    <row r="29" spans="1:18" ht="12.75">
      <c r="A29" s="42" t="s">
        <v>86</v>
      </c>
      <c r="B29" s="21">
        <v>1</v>
      </c>
      <c r="C29" s="43"/>
      <c r="D29" s="142">
        <f>H29+6504</f>
        <v>-5753.487798286998</v>
      </c>
      <c r="E29" s="44"/>
      <c r="F29" s="112">
        <f>-1891+5280-8304</f>
        <v>-4915</v>
      </c>
      <c r="G29" s="43"/>
      <c r="H29" s="142">
        <f>-'[2]M-GER95A.XLS'!$Q$699</f>
        <v>-12257.487798286998</v>
      </c>
      <c r="I29" s="44"/>
      <c r="J29" s="112">
        <f>-7052-1891+5280-8304</f>
        <v>-11967</v>
      </c>
      <c r="K29" s="46"/>
      <c r="P29" s="46"/>
      <c r="Q29" s="46"/>
      <c r="R29" s="46"/>
    </row>
    <row r="30" spans="1:18" ht="12.75">
      <c r="A30" s="42"/>
      <c r="B30" s="21"/>
      <c r="C30" s="43"/>
      <c r="D30" s="142"/>
      <c r="E30" s="44"/>
      <c r="F30" s="112"/>
      <c r="G30" s="43"/>
      <c r="H30" s="142"/>
      <c r="I30" s="44"/>
      <c r="J30" s="112"/>
      <c r="K30" s="46"/>
      <c r="P30" s="46"/>
      <c r="Q30" s="46"/>
      <c r="R30" s="46"/>
    </row>
    <row r="31" spans="1:18" ht="12.75">
      <c r="A31" s="53" t="s">
        <v>87</v>
      </c>
      <c r="B31" s="21">
        <v>2</v>
      </c>
      <c r="C31" s="43"/>
      <c r="D31" s="142">
        <f>H31+9563</f>
        <v>-8529.146929180002</v>
      </c>
      <c r="E31" s="44"/>
      <c r="F31" s="112">
        <f>-38659-5280+9823*0+8304</f>
        <v>-35635</v>
      </c>
      <c r="G31" s="43"/>
      <c r="H31" s="142">
        <f>-'[2]M-GER95A.XLS'!$Q$703</f>
        <v>-18092.146929180002</v>
      </c>
      <c r="I31" s="44"/>
      <c r="J31" s="112">
        <f>-14413-38659-5280+9823*0+8304</f>
        <v>-50048</v>
      </c>
      <c r="K31" s="46"/>
      <c r="P31" s="46"/>
      <c r="Q31" s="46"/>
      <c r="R31" s="46"/>
    </row>
    <row r="32" spans="1:18" ht="12.75">
      <c r="A32" s="53"/>
      <c r="B32" s="21"/>
      <c r="C32" s="43"/>
      <c r="D32" s="142"/>
      <c r="E32" s="44"/>
      <c r="F32" s="45"/>
      <c r="G32" s="43"/>
      <c r="H32" s="142"/>
      <c r="I32" s="44"/>
      <c r="J32" s="45"/>
      <c r="K32" s="46"/>
      <c r="P32" s="46"/>
      <c r="Q32" s="46"/>
      <c r="R32" s="46"/>
    </row>
    <row r="33" spans="1:18" ht="12.75">
      <c r="A33" s="42" t="s">
        <v>116</v>
      </c>
      <c r="B33" s="21">
        <v>3</v>
      </c>
      <c r="D33" s="142">
        <f>H33-20411</f>
        <v>4691.666510736999</v>
      </c>
      <c r="E33" s="44"/>
      <c r="F33" s="45">
        <v>4256</v>
      </c>
      <c r="G33" s="43"/>
      <c r="H33" s="142">
        <f>'[2]M-GER95A.XLS'!$O$662</f>
        <v>25102.666510737</v>
      </c>
      <c r="I33" s="44"/>
      <c r="J33" s="45">
        <f>7188+4256</f>
        <v>11444</v>
      </c>
      <c r="K33" s="46"/>
      <c r="P33" s="46"/>
      <c r="Q33" s="46"/>
      <c r="R33" s="46"/>
    </row>
    <row r="34" spans="1:18" ht="12.75">
      <c r="A34" s="42"/>
      <c r="B34" s="21"/>
      <c r="C34" s="43"/>
      <c r="D34" s="142"/>
      <c r="E34" s="44"/>
      <c r="F34" s="45"/>
      <c r="G34" s="43"/>
      <c r="H34" s="142"/>
      <c r="I34" s="44"/>
      <c r="J34" s="45"/>
      <c r="K34" s="46"/>
      <c r="P34" s="46"/>
      <c r="Q34" s="46"/>
      <c r="R34" s="46"/>
    </row>
    <row r="35" spans="1:18" ht="12.75">
      <c r="A35" s="42" t="s">
        <v>41</v>
      </c>
      <c r="B35" s="21">
        <v>4</v>
      </c>
      <c r="C35" s="66"/>
      <c r="D35" s="142">
        <f>H35+1137</f>
        <v>-1101.5382400000008</v>
      </c>
      <c r="E35" s="44"/>
      <c r="F35" s="45">
        <v>-633</v>
      </c>
      <c r="G35" s="43"/>
      <c r="H35" s="142">
        <f>-'[2]M-GER95A.XLS'!$Q$709</f>
        <v>-2238.5382400000008</v>
      </c>
      <c r="I35" s="44"/>
      <c r="J35" s="45">
        <f>-616-633</f>
        <v>-1249</v>
      </c>
      <c r="K35" s="46"/>
      <c r="P35" s="46"/>
      <c r="Q35" s="46"/>
      <c r="R35" s="46"/>
    </row>
    <row r="36" spans="1:18" ht="12.75">
      <c r="A36" s="42"/>
      <c r="B36" s="21"/>
      <c r="C36" s="66"/>
      <c r="D36" s="142"/>
      <c r="E36" s="44"/>
      <c r="F36" s="45"/>
      <c r="G36" s="43"/>
      <c r="H36" s="142"/>
      <c r="I36" s="44"/>
      <c r="J36" s="45"/>
      <c r="K36" s="46"/>
      <c r="P36" s="46"/>
      <c r="Q36" s="46"/>
      <c r="R36" s="46"/>
    </row>
    <row r="37" spans="1:18" ht="12.75">
      <c r="A37" s="53" t="s">
        <v>101</v>
      </c>
      <c r="B37" s="21">
        <v>5</v>
      </c>
      <c r="C37" s="66"/>
      <c r="D37" s="142">
        <f>H37-14520</f>
        <v>-1339.1967999999997</v>
      </c>
      <c r="E37" s="44"/>
      <c r="F37" s="45">
        <v>54582</v>
      </c>
      <c r="G37" s="43"/>
      <c r="H37" s="142">
        <f>'[2]M-GER95A.XLS'!$V$237</f>
        <v>13180.8032</v>
      </c>
      <c r="I37" s="44"/>
      <c r="J37" s="78">
        <f>213+54582</f>
        <v>54795</v>
      </c>
      <c r="K37" s="46"/>
      <c r="P37" s="46"/>
      <c r="Q37" s="46"/>
      <c r="R37" s="46"/>
    </row>
    <row r="38" spans="1:18" ht="12.75">
      <c r="A38" s="42"/>
      <c r="B38" s="66"/>
      <c r="C38" s="43"/>
      <c r="D38" s="142"/>
      <c r="E38" s="44"/>
      <c r="F38" s="45"/>
      <c r="G38" s="43"/>
      <c r="H38" s="142"/>
      <c r="I38" s="44"/>
      <c r="J38" s="45"/>
      <c r="K38" s="46"/>
      <c r="P38" s="46"/>
      <c r="Q38" s="46"/>
      <c r="R38" s="46"/>
    </row>
    <row r="39" spans="1:18" ht="12.75">
      <c r="A39" s="53" t="s">
        <v>111</v>
      </c>
      <c r="B39" s="66"/>
      <c r="C39" s="43"/>
      <c r="D39" s="142"/>
      <c r="E39" s="44"/>
      <c r="F39" s="45"/>
      <c r="G39" s="43"/>
      <c r="H39" s="142"/>
      <c r="I39" s="44"/>
      <c r="J39" s="45"/>
      <c r="K39" s="46"/>
      <c r="P39" s="46"/>
      <c r="Q39" s="46"/>
      <c r="R39" s="46"/>
    </row>
    <row r="40" spans="1:18" ht="12.75">
      <c r="A40" s="53" t="s">
        <v>112</v>
      </c>
      <c r="B40" s="66"/>
      <c r="C40" s="43"/>
      <c r="D40" s="142">
        <f>H40+448</f>
        <v>689.525750198</v>
      </c>
      <c r="E40" s="44"/>
      <c r="F40" s="45">
        <v>-148</v>
      </c>
      <c r="G40" s="43"/>
      <c r="H40" s="142">
        <f>'[2]M-GER95A.XLS'!$V$238</f>
        <v>241.52575019799994</v>
      </c>
      <c r="I40" s="44"/>
      <c r="J40" s="45">
        <f>659-148</f>
        <v>511</v>
      </c>
      <c r="K40" s="46"/>
      <c r="P40" s="46"/>
      <c r="Q40" s="46"/>
      <c r="R40" s="46"/>
    </row>
    <row r="41" spans="1:18" ht="12.75">
      <c r="A41" s="53"/>
      <c r="B41" s="66"/>
      <c r="C41" s="43"/>
      <c r="D41" s="142"/>
      <c r="E41" s="44"/>
      <c r="F41" s="45"/>
      <c r="G41" s="43"/>
      <c r="H41" s="142"/>
      <c r="I41" s="44"/>
      <c r="J41" s="45"/>
      <c r="K41" s="46"/>
      <c r="P41" s="46"/>
      <c r="Q41" s="46"/>
      <c r="R41" s="46"/>
    </row>
    <row r="42" spans="1:18" ht="12.75">
      <c r="A42" s="106" t="s">
        <v>111</v>
      </c>
      <c r="B42" s="66"/>
      <c r="C42" s="43"/>
      <c r="D42" s="142"/>
      <c r="E42" s="44"/>
      <c r="F42" s="45"/>
      <c r="G42" s="43"/>
      <c r="H42" s="142"/>
      <c r="I42" s="44"/>
      <c r="J42" s="45"/>
      <c r="K42" s="46"/>
      <c r="P42" s="46"/>
      <c r="Q42" s="46"/>
      <c r="R42" s="46"/>
    </row>
    <row r="43" spans="1:18" ht="12.75">
      <c r="A43" s="106" t="s">
        <v>201</v>
      </c>
      <c r="B43" s="66"/>
      <c r="C43" s="43"/>
      <c r="D43" s="143">
        <f>H43+815</f>
        <v>98.72347500000001</v>
      </c>
      <c r="E43" s="44"/>
      <c r="F43" s="48">
        <v>0</v>
      </c>
      <c r="G43" s="43"/>
      <c r="H43" s="143">
        <f>'[2]M-GER95A.XLS'!$V$240</f>
        <v>-716.276525</v>
      </c>
      <c r="I43" s="44"/>
      <c r="J43" s="48">
        <v>0</v>
      </c>
      <c r="K43" s="46"/>
      <c r="P43" s="46"/>
      <c r="Q43" s="46"/>
      <c r="R43" s="46"/>
    </row>
    <row r="44" spans="1:18" ht="12.75">
      <c r="A44" s="42"/>
      <c r="B44" s="66"/>
      <c r="C44" s="43"/>
      <c r="D44" s="142"/>
      <c r="E44" s="44"/>
      <c r="F44" s="45"/>
      <c r="G44" s="43"/>
      <c r="H44" s="142"/>
      <c r="I44" s="44"/>
      <c r="J44" s="45"/>
      <c r="K44" s="46"/>
      <c r="P44" s="46"/>
      <c r="Q44" s="46"/>
      <c r="R44" s="46"/>
    </row>
    <row r="45" spans="1:18" ht="12.75">
      <c r="A45" s="53" t="s">
        <v>65</v>
      </c>
      <c r="B45" s="73"/>
      <c r="C45" s="43"/>
      <c r="D45" s="142">
        <f>SUM(D25:D44)+2</f>
        <v>11435.21075042723</v>
      </c>
      <c r="E45" s="44"/>
      <c r="F45" s="45">
        <f>SUM(F25:F40)</f>
        <v>27623</v>
      </c>
      <c r="G45" s="43"/>
      <c r="H45" s="142">
        <f>SUM(H25:H44)+2</f>
        <v>47334.21075042723</v>
      </c>
      <c r="I45" s="44"/>
      <c r="J45" s="45">
        <f>SUM(J25:J40)</f>
        <v>29236</v>
      </c>
      <c r="K45" s="46"/>
      <c r="P45" s="46"/>
      <c r="Q45" s="46"/>
      <c r="R45" s="46"/>
    </row>
    <row r="46" spans="1:18" ht="12.75">
      <c r="A46" s="42"/>
      <c r="B46" s="66"/>
      <c r="C46" s="43"/>
      <c r="D46" s="142"/>
      <c r="E46" s="44"/>
      <c r="F46" s="45"/>
      <c r="G46" s="43"/>
      <c r="H46" s="142"/>
      <c r="I46" s="44"/>
      <c r="J46" s="45"/>
      <c r="K46" s="46"/>
      <c r="P46" s="46"/>
      <c r="Q46" s="46"/>
      <c r="R46" s="46"/>
    </row>
    <row r="47" spans="1:18" ht="12.75">
      <c r="A47" s="42" t="s">
        <v>7</v>
      </c>
      <c r="B47" s="66"/>
      <c r="C47" s="43"/>
      <c r="D47" s="143">
        <f>H47+710</f>
        <v>-306.54225999999994</v>
      </c>
      <c r="E47" s="44"/>
      <c r="F47" s="48">
        <v>-146</v>
      </c>
      <c r="G47" s="43"/>
      <c r="H47" s="143">
        <f>'[2]M-GER95A.XLS'!$V$242</f>
        <v>-1016.5422599999999</v>
      </c>
      <c r="I47" s="44"/>
      <c r="J47" s="48">
        <f>-888-146</f>
        <v>-1034</v>
      </c>
      <c r="K47" s="46"/>
      <c r="P47" s="46"/>
      <c r="Q47" s="46"/>
      <c r="R47" s="46"/>
    </row>
    <row r="48" spans="1:18" ht="12.75">
      <c r="A48" s="42"/>
      <c r="B48" s="66"/>
      <c r="C48" s="43"/>
      <c r="D48" s="142"/>
      <c r="E48" s="44"/>
      <c r="F48" s="45"/>
      <c r="G48" s="43"/>
      <c r="H48" s="142"/>
      <c r="I48" s="44"/>
      <c r="J48" s="45"/>
      <c r="K48" s="46"/>
      <c r="P48" s="46"/>
      <c r="Q48" s="46"/>
      <c r="R48" s="46"/>
    </row>
    <row r="49" spans="1:18" ht="13.5" thickBot="1">
      <c r="A49" s="53" t="s">
        <v>145</v>
      </c>
      <c r="B49" s="66"/>
      <c r="C49" s="43"/>
      <c r="D49" s="144">
        <f>SUM(D45:D47)-1</f>
        <v>11127.66849042723</v>
      </c>
      <c r="E49" s="44"/>
      <c r="F49" s="93">
        <f>SUM(F45:F47)</f>
        <v>27477</v>
      </c>
      <c r="G49" s="43"/>
      <c r="H49" s="144">
        <f>SUM(H45:H47)-1</f>
        <v>46316.668490427226</v>
      </c>
      <c r="I49" s="44"/>
      <c r="J49" s="93">
        <f>SUM(J45:J47)</f>
        <v>28202</v>
      </c>
      <c r="K49" s="46"/>
      <c r="P49" s="46"/>
      <c r="Q49" s="46"/>
      <c r="R49" s="46"/>
    </row>
    <row r="50" spans="1:18" ht="12.75">
      <c r="A50" s="42"/>
      <c r="B50" s="66"/>
      <c r="C50" s="43"/>
      <c r="D50" s="142"/>
      <c r="E50" s="44"/>
      <c r="F50" s="45"/>
      <c r="G50" s="43"/>
      <c r="H50" s="142"/>
      <c r="I50" s="44"/>
      <c r="J50" s="45"/>
      <c r="K50" s="46"/>
      <c r="P50" s="46"/>
      <c r="Q50" s="46"/>
      <c r="R50" s="46"/>
    </row>
    <row r="51" spans="1:18" ht="12.75">
      <c r="A51" s="53" t="s">
        <v>81</v>
      </c>
      <c r="B51" s="43"/>
      <c r="C51" s="43"/>
      <c r="D51" s="142"/>
      <c r="E51" s="44"/>
      <c r="F51" s="45"/>
      <c r="G51" s="43"/>
      <c r="H51" s="142"/>
      <c r="I51" s="44"/>
      <c r="J51" s="45"/>
      <c r="K51" s="46"/>
      <c r="P51" s="46"/>
      <c r="Q51" s="46"/>
      <c r="R51" s="46"/>
    </row>
    <row r="52" spans="1:18" ht="12.75">
      <c r="A52" s="53" t="s">
        <v>118</v>
      </c>
      <c r="B52" s="43"/>
      <c r="C52" s="43"/>
      <c r="D52" s="142">
        <f>H52-32781</f>
        <v>10003.332878502762</v>
      </c>
      <c r="E52" s="44"/>
      <c r="F52" s="45">
        <v>26967</v>
      </c>
      <c r="G52" s="43"/>
      <c r="H52" s="142">
        <f>'[2]M-GER95A.XLS'!$V$248+'[2]M-GER95A.XLS'!$V$250+2</f>
        <v>42784.33287850276</v>
      </c>
      <c r="I52" s="44"/>
      <c r="J52" s="45">
        <f>-825+26967</f>
        <v>26142</v>
      </c>
      <c r="K52" s="46"/>
      <c r="P52" s="46"/>
      <c r="Q52" s="46"/>
      <c r="R52" s="46"/>
    </row>
    <row r="53" spans="1:18" ht="12.75">
      <c r="A53" s="42" t="s">
        <v>88</v>
      </c>
      <c r="B53" s="43"/>
      <c r="C53" s="43"/>
      <c r="D53" s="142">
        <f>H53-2408</f>
        <v>1125.2577354844398</v>
      </c>
      <c r="E53" s="44"/>
      <c r="F53" s="45">
        <v>510</v>
      </c>
      <c r="G53" s="43"/>
      <c r="H53" s="142">
        <f>-'[2]M-GER95A.XLS'!$V$250+'[2]M-GER95A.XLS'!$V$251</f>
        <v>3533.2577354844398</v>
      </c>
      <c r="I53" s="44"/>
      <c r="J53" s="45">
        <f>1550+510</f>
        <v>2060</v>
      </c>
      <c r="K53" s="46"/>
      <c r="P53" s="46"/>
      <c r="Q53" s="46"/>
      <c r="R53" s="46"/>
    </row>
    <row r="54" spans="1:18" ht="12.75">
      <c r="A54" s="42"/>
      <c r="B54" s="43"/>
      <c r="C54" s="43"/>
      <c r="D54" s="142"/>
      <c r="E54" s="44"/>
      <c r="F54" s="45"/>
      <c r="G54" s="43"/>
      <c r="H54" s="142"/>
      <c r="I54" s="44"/>
      <c r="J54" s="45"/>
      <c r="K54" s="46"/>
      <c r="P54" s="46"/>
      <c r="Q54" s="46"/>
      <c r="R54" s="46"/>
    </row>
    <row r="55" spans="1:18" ht="13.5" thickBot="1">
      <c r="A55" s="53"/>
      <c r="B55" s="43"/>
      <c r="C55" s="43"/>
      <c r="D55" s="145">
        <f>D53+D52-1</f>
        <v>11127.590613987202</v>
      </c>
      <c r="E55" s="44"/>
      <c r="F55" s="62">
        <f>SUM(F52:F54)</f>
        <v>27477</v>
      </c>
      <c r="G55" s="43"/>
      <c r="H55" s="145">
        <f>H53+H52-1</f>
        <v>46316.5906139872</v>
      </c>
      <c r="I55" s="44"/>
      <c r="J55" s="62">
        <f>J53+J52</f>
        <v>28202</v>
      </c>
      <c r="K55" s="46"/>
      <c r="P55" s="46"/>
      <c r="Q55" s="46"/>
      <c r="R55" s="46"/>
    </row>
    <row r="56" spans="1:18" ht="12.75">
      <c r="A56" s="42"/>
      <c r="B56" s="43"/>
      <c r="C56" s="43"/>
      <c r="D56" s="142"/>
      <c r="E56" s="44"/>
      <c r="F56" s="45"/>
      <c r="G56" s="43"/>
      <c r="H56" s="142"/>
      <c r="I56" s="44"/>
      <c r="J56" s="45"/>
      <c r="P56" s="46"/>
      <c r="Q56" s="46"/>
      <c r="R56" s="46"/>
    </row>
    <row r="57" spans="1:18" ht="12.75">
      <c r="A57" s="53" t="s">
        <v>200</v>
      </c>
      <c r="B57" s="43"/>
      <c r="C57" s="43"/>
      <c r="D57" s="142"/>
      <c r="E57" s="44"/>
      <c r="F57" s="45"/>
      <c r="G57" s="43"/>
      <c r="H57" s="142"/>
      <c r="I57" s="44"/>
      <c r="J57" s="63"/>
      <c r="K57" s="46"/>
      <c r="P57" s="46"/>
      <c r="Q57" s="46"/>
      <c r="R57" s="46"/>
    </row>
    <row r="58" spans="1:18" ht="12.75">
      <c r="A58" s="47" t="s">
        <v>29</v>
      </c>
      <c r="B58" s="43"/>
      <c r="C58" s="43"/>
      <c r="D58" s="146">
        <f>H58-4.91</f>
        <v>1.519281714244797</v>
      </c>
      <c r="E58" s="44"/>
      <c r="F58" s="104">
        <v>4.54</v>
      </c>
      <c r="G58" s="43"/>
      <c r="H58" s="158">
        <f>'[3]Sept09'!$C$46</f>
        <v>6.429281714244797</v>
      </c>
      <c r="I58" s="44"/>
      <c r="J58" s="96">
        <f>-0.14+4.54</f>
        <v>4.4</v>
      </c>
      <c r="K58" s="46"/>
      <c r="P58" s="46"/>
      <c r="Q58" s="46"/>
      <c r="R58" s="46"/>
    </row>
    <row r="59" spans="1:18" ht="12.75">
      <c r="A59" s="47" t="s">
        <v>30</v>
      </c>
      <c r="B59" s="43"/>
      <c r="C59" s="43"/>
      <c r="D59" s="147" t="s">
        <v>174</v>
      </c>
      <c r="E59" s="44"/>
      <c r="F59" s="104">
        <v>4.03</v>
      </c>
      <c r="G59" s="43"/>
      <c r="H59" s="159" t="s">
        <v>174</v>
      </c>
      <c r="I59" s="44"/>
      <c r="J59" s="63">
        <f>-0.12+4.03</f>
        <v>3.91</v>
      </c>
      <c r="K59" s="46"/>
      <c r="P59" s="46"/>
      <c r="Q59" s="46"/>
      <c r="R59" s="46"/>
    </row>
    <row r="60" spans="1:18" ht="12.75">
      <c r="A60" s="42"/>
      <c r="B60" s="43"/>
      <c r="C60" s="43"/>
      <c r="D60" s="143"/>
      <c r="E60" s="49"/>
      <c r="F60" s="105"/>
      <c r="G60" s="43"/>
      <c r="H60" s="143"/>
      <c r="I60" s="49"/>
      <c r="J60" s="48"/>
      <c r="K60" s="46"/>
      <c r="P60" s="46"/>
      <c r="Q60" s="46"/>
      <c r="R60" s="46"/>
    </row>
    <row r="61" spans="1:18" ht="12.75">
      <c r="A61" s="42"/>
      <c r="B61" s="43"/>
      <c r="C61" s="43"/>
      <c r="D61" s="119"/>
      <c r="E61" s="43"/>
      <c r="F61" s="43"/>
      <c r="G61" s="43"/>
      <c r="H61" s="119"/>
      <c r="I61" s="43"/>
      <c r="J61" s="43"/>
      <c r="K61" s="46"/>
      <c r="P61" s="46"/>
      <c r="Q61" s="46"/>
      <c r="R61" s="46"/>
    </row>
    <row r="62" spans="1:18" ht="12.75">
      <c r="A62" s="42"/>
      <c r="B62" s="43"/>
      <c r="C62" s="43"/>
      <c r="D62" s="119"/>
      <c r="E62" s="43"/>
      <c r="F62" s="43"/>
      <c r="G62" s="43"/>
      <c r="H62" s="119"/>
      <c r="I62" s="43"/>
      <c r="J62" s="43"/>
      <c r="K62" s="46"/>
      <c r="P62" s="46"/>
      <c r="Q62" s="46"/>
      <c r="R62" s="46"/>
    </row>
    <row r="63" spans="1:18" ht="12.75">
      <c r="A63" s="42"/>
      <c r="B63" s="43"/>
      <c r="C63" s="43"/>
      <c r="D63" s="148" t="s">
        <v>69</v>
      </c>
      <c r="F63" s="79" t="s">
        <v>69</v>
      </c>
      <c r="G63" s="43"/>
      <c r="H63" s="160" t="s">
        <v>133</v>
      </c>
      <c r="I63" s="70"/>
      <c r="J63" s="71" t="s">
        <v>133</v>
      </c>
      <c r="K63" s="46"/>
      <c r="P63" s="46"/>
      <c r="Q63" s="46"/>
      <c r="R63" s="46"/>
    </row>
    <row r="64" spans="1:18" ht="12.75">
      <c r="A64" s="42"/>
      <c r="B64" s="43"/>
      <c r="C64" s="43"/>
      <c r="D64" s="149" t="s">
        <v>198</v>
      </c>
      <c r="E64" s="68"/>
      <c r="F64" s="72" t="s">
        <v>213</v>
      </c>
      <c r="G64" s="43"/>
      <c r="H64" s="149" t="str">
        <f>D64</f>
        <v>31/12/2009</v>
      </c>
      <c r="I64" s="68"/>
      <c r="J64" s="72" t="str">
        <f>F64</f>
        <v>31/12/2008</v>
      </c>
      <c r="K64" s="46"/>
      <c r="P64" s="46"/>
      <c r="Q64" s="46"/>
      <c r="R64" s="46"/>
    </row>
    <row r="65" spans="1:18" ht="12.75">
      <c r="A65" s="42"/>
      <c r="B65" s="43"/>
      <c r="C65" s="43"/>
      <c r="D65" s="150" t="s">
        <v>8</v>
      </c>
      <c r="E65" s="43"/>
      <c r="F65" s="58" t="s">
        <v>8</v>
      </c>
      <c r="G65" s="43"/>
      <c r="H65" s="150" t="s">
        <v>8</v>
      </c>
      <c r="I65" s="43"/>
      <c r="J65" s="58" t="s">
        <v>8</v>
      </c>
      <c r="K65" s="46"/>
      <c r="P65" s="46"/>
      <c r="Q65" s="46"/>
      <c r="R65" s="46"/>
    </row>
    <row r="66" spans="1:18" ht="12.75">
      <c r="A66" s="42" t="s">
        <v>58</v>
      </c>
      <c r="B66" s="43"/>
      <c r="C66" s="43"/>
      <c r="D66" s="119"/>
      <c r="E66" s="43"/>
      <c r="F66" s="43"/>
      <c r="G66" s="43"/>
      <c r="H66" s="119"/>
      <c r="I66" s="43"/>
      <c r="J66" s="43"/>
      <c r="K66" s="46"/>
      <c r="L66" s="95"/>
      <c r="M66" s="95"/>
      <c r="O66" s="46"/>
      <c r="P66" s="46"/>
      <c r="Q66" s="46"/>
      <c r="R66" s="46"/>
    </row>
    <row r="67" spans="1:18" ht="12.75">
      <c r="A67" s="68" t="s">
        <v>193</v>
      </c>
      <c r="B67" s="43"/>
      <c r="C67" s="43"/>
      <c r="D67" s="119"/>
      <c r="E67" s="43"/>
      <c r="F67" s="43"/>
      <c r="G67" s="43"/>
      <c r="H67" s="119"/>
      <c r="I67" s="43"/>
      <c r="J67" s="43"/>
      <c r="K67" s="46"/>
      <c r="L67" s="95"/>
      <c r="M67" s="95"/>
      <c r="O67" s="46"/>
      <c r="P67" s="46"/>
      <c r="Q67" s="46"/>
      <c r="R67" s="46"/>
    </row>
    <row r="68" spans="1:18" ht="12.75">
      <c r="A68" s="68"/>
      <c r="B68" s="43"/>
      <c r="C68" s="43"/>
      <c r="D68" s="150"/>
      <c r="E68" s="43"/>
      <c r="F68" s="58"/>
      <c r="G68" s="43"/>
      <c r="H68" s="153"/>
      <c r="I68" s="43"/>
      <c r="J68" s="58"/>
      <c r="K68" s="46"/>
      <c r="L68" s="95"/>
      <c r="M68" s="95"/>
      <c r="O68" s="46"/>
      <c r="P68" s="46"/>
      <c r="Q68" s="46"/>
      <c r="R68" s="46"/>
    </row>
    <row r="69" spans="1:18" ht="13.5" thickBot="1">
      <c r="A69" s="68" t="s">
        <v>180</v>
      </c>
      <c r="B69" s="43"/>
      <c r="C69" s="43"/>
      <c r="D69" s="151">
        <f>H69+3640</f>
        <v>-3757.225284745</v>
      </c>
      <c r="F69" s="80">
        <f>J69+3494</f>
        <v>-3502.21910966</v>
      </c>
      <c r="H69" s="151">
        <f>-'[2]M-GER95A.XLS'!$K$779-SUM('[2]M-GER95A.XLS'!$K$737:$K$739)</f>
        <v>-7397.225284745</v>
      </c>
      <c r="J69" s="80">
        <f>-'[5]M-GER95A.XLS'!$J$764-SUM('[5]M-GER95A.XLS'!$J$726:$J$728)</f>
        <v>-6996.21910966</v>
      </c>
      <c r="K69" s="46"/>
      <c r="L69" s="95"/>
      <c r="M69" s="95"/>
      <c r="O69" s="46"/>
      <c r="P69" s="46"/>
      <c r="Q69" s="46"/>
      <c r="R69" s="46"/>
    </row>
    <row r="70" spans="1:18" ht="13.5" thickTop="1">
      <c r="A70" s="68"/>
      <c r="B70" s="43"/>
      <c r="C70" s="43"/>
      <c r="D70" s="152"/>
      <c r="E70" s="43"/>
      <c r="F70" s="43"/>
      <c r="G70" s="43"/>
      <c r="H70" s="152"/>
      <c r="I70" s="43"/>
      <c r="J70" s="43"/>
      <c r="K70" s="46"/>
      <c r="L70" s="95"/>
      <c r="M70" s="95"/>
      <c r="O70" s="46"/>
      <c r="P70" s="46"/>
      <c r="Q70" s="46"/>
      <c r="R70" s="46"/>
    </row>
    <row r="71" spans="1:18" ht="12.75">
      <c r="A71" s="42" t="s">
        <v>60</v>
      </c>
      <c r="B71" s="43"/>
      <c r="C71" s="43"/>
      <c r="D71" s="152"/>
      <c r="E71" s="43"/>
      <c r="F71" s="43"/>
      <c r="G71" s="43"/>
      <c r="H71" s="152"/>
      <c r="I71" s="43"/>
      <c r="J71" s="43"/>
      <c r="K71" s="46"/>
      <c r="L71" s="95"/>
      <c r="M71" s="95"/>
      <c r="O71" s="46"/>
      <c r="P71" s="46"/>
      <c r="Q71" s="46"/>
      <c r="R71" s="46"/>
    </row>
    <row r="72" spans="1:18" ht="12.75">
      <c r="A72" s="68" t="s">
        <v>194</v>
      </c>
      <c r="B72" s="43"/>
      <c r="C72" s="43"/>
      <c r="D72" s="152"/>
      <c r="E72" s="43"/>
      <c r="F72" s="43"/>
      <c r="G72" s="43"/>
      <c r="H72" s="152"/>
      <c r="I72" s="43"/>
      <c r="J72" s="43"/>
      <c r="K72" s="46"/>
      <c r="L72" s="95"/>
      <c r="M72" s="95"/>
      <c r="O72" s="46"/>
      <c r="P72" s="46"/>
      <c r="Q72" s="46"/>
      <c r="R72" s="46"/>
    </row>
    <row r="73" spans="1:18" ht="12.75">
      <c r="A73" s="68"/>
      <c r="B73" s="43"/>
      <c r="C73" s="43"/>
      <c r="D73" s="152"/>
      <c r="E73" s="43"/>
      <c r="F73" s="43"/>
      <c r="G73" s="43"/>
      <c r="H73" s="152"/>
      <c r="I73" s="43"/>
      <c r="J73" s="43"/>
      <c r="K73" s="46"/>
      <c r="L73" s="95"/>
      <c r="M73" s="95"/>
      <c r="O73" s="46"/>
      <c r="P73" s="46"/>
      <c r="Q73" s="46"/>
      <c r="R73" s="46"/>
    </row>
    <row r="74" spans="1:18" ht="12.75">
      <c r="A74" s="68" t="s">
        <v>180</v>
      </c>
      <c r="B74" s="43"/>
      <c r="C74" s="43"/>
      <c r="D74" s="153">
        <f>H74+2212</f>
        <v>-2622.0461904609992</v>
      </c>
      <c r="E74" s="43"/>
      <c r="F74" s="58">
        <f>J74+2221</f>
        <v>-2412.945220919999</v>
      </c>
      <c r="G74" s="43"/>
      <c r="H74" s="153">
        <f>-'[2]M-GER95A.XLS'!$O$473-SUM('[2]M-GER95A.XLS'!$O$430:$O$432)</f>
        <v>-4834.046190460999</v>
      </c>
      <c r="I74" s="43"/>
      <c r="J74" s="58">
        <f>-'[5]M-GER95A.XLS'!$N$464-SUM('[5]M-GER95A.XLS'!$N$425:$N$427)+'[6]main2'!$N$445/1000</f>
        <v>-4633.945220919999</v>
      </c>
      <c r="K74" s="46"/>
      <c r="L74" s="95"/>
      <c r="M74" s="95"/>
      <c r="O74" s="46"/>
      <c r="P74" s="46"/>
      <c r="Q74" s="46"/>
      <c r="R74" s="46"/>
    </row>
    <row r="75" spans="1:18" ht="12.75">
      <c r="A75" s="68" t="s">
        <v>178</v>
      </c>
      <c r="B75" s="43"/>
      <c r="C75" s="43"/>
      <c r="D75" s="153">
        <f>H75</f>
        <v>0</v>
      </c>
      <c r="E75" s="43"/>
      <c r="F75" s="58">
        <f>J75+7976</f>
        <v>-10106.280899999998</v>
      </c>
      <c r="G75" s="43"/>
      <c r="H75" s="153">
        <f>'[2]M-GER95A.XLS'!$O$462</f>
        <v>0</v>
      </c>
      <c r="I75" s="43"/>
      <c r="J75" s="58">
        <f>-'[5]M-GER95A.XLS'!$N$453</f>
        <v>-18082.280899999998</v>
      </c>
      <c r="K75" s="46"/>
      <c r="L75" s="95"/>
      <c r="M75" s="95"/>
      <c r="O75" s="46"/>
      <c r="P75" s="46"/>
      <c r="Q75" s="46"/>
      <c r="R75" s="46"/>
    </row>
    <row r="76" spans="1:18" ht="12.75">
      <c r="A76" s="68" t="s">
        <v>237</v>
      </c>
      <c r="B76" s="43"/>
      <c r="C76" s="43"/>
      <c r="D76" s="153">
        <f>H76</f>
        <v>0</v>
      </c>
      <c r="E76" s="43"/>
      <c r="F76" s="58">
        <v>-12700</v>
      </c>
      <c r="G76" s="43"/>
      <c r="H76" s="153">
        <f>'[2]M-GER95A.XLS'!$O$462</f>
        <v>0</v>
      </c>
      <c r="I76" s="43"/>
      <c r="J76" s="58">
        <v>-12700</v>
      </c>
      <c r="K76" s="46"/>
      <c r="L76" s="95"/>
      <c r="M76" s="95"/>
      <c r="O76" s="46"/>
      <c r="P76" s="46"/>
      <c r="Q76" s="46"/>
      <c r="R76" s="46"/>
    </row>
    <row r="77" spans="1:18" ht="12.75">
      <c r="A77" s="54" t="s">
        <v>238</v>
      </c>
      <c r="B77" s="43"/>
      <c r="C77" s="43"/>
      <c r="D77" s="153"/>
      <c r="E77" s="43"/>
      <c r="F77" s="58"/>
      <c r="G77" s="43"/>
      <c r="H77" s="153"/>
      <c r="I77" s="43"/>
      <c r="J77" s="58"/>
      <c r="K77" s="46"/>
      <c r="L77" s="95"/>
      <c r="M77" s="95"/>
      <c r="O77" s="46"/>
      <c r="P77" s="46"/>
      <c r="Q77" s="46"/>
      <c r="R77" s="46"/>
    </row>
    <row r="78" spans="1:18" ht="12.75">
      <c r="A78" s="54" t="s">
        <v>239</v>
      </c>
      <c r="B78" s="43"/>
      <c r="C78" s="43"/>
      <c r="D78" s="153">
        <v>-33</v>
      </c>
      <c r="E78" s="43"/>
      <c r="F78" s="58">
        <v>-3199</v>
      </c>
      <c r="G78" s="43"/>
      <c r="H78" s="153">
        <v>-911</v>
      </c>
      <c r="I78" s="43"/>
      <c r="J78" s="58">
        <v>-4035</v>
      </c>
      <c r="K78" s="46"/>
      <c r="L78" s="95"/>
      <c r="M78" s="95"/>
      <c r="O78" s="46"/>
      <c r="P78" s="46"/>
      <c r="Q78" s="46"/>
      <c r="R78" s="46"/>
    </row>
    <row r="79" spans="1:18" ht="13.5" thickBot="1">
      <c r="A79" s="68" t="s">
        <v>179</v>
      </c>
      <c r="B79" s="43"/>
      <c r="C79" s="43"/>
      <c r="D79" s="151">
        <f>H79+2296</f>
        <v>-15.891090000000077</v>
      </c>
      <c r="F79" s="80">
        <v>-5</v>
      </c>
      <c r="H79" s="151">
        <f>'[1]MS trades'!$D$7+'[1]MS trades'!$E$49</f>
        <v>-2311.89109</v>
      </c>
      <c r="J79" s="80">
        <v>-5</v>
      </c>
      <c r="K79" s="46"/>
      <c r="L79" s="95"/>
      <c r="M79" s="95"/>
      <c r="O79" s="46"/>
      <c r="P79" s="46"/>
      <c r="Q79" s="46"/>
      <c r="R79" s="46"/>
    </row>
    <row r="80" spans="1:18" ht="13.5" thickTop="1">
      <c r="A80" s="68"/>
      <c r="B80" s="43"/>
      <c r="C80" s="43"/>
      <c r="D80" s="154"/>
      <c r="F80" s="44"/>
      <c r="H80" s="154"/>
      <c r="J80" s="44"/>
      <c r="K80" s="46"/>
      <c r="L80" s="95"/>
      <c r="M80" s="95"/>
      <c r="O80" s="46"/>
      <c r="P80" s="46"/>
      <c r="Q80" s="46"/>
      <c r="R80" s="46"/>
    </row>
    <row r="81" spans="1:18" ht="12.75">
      <c r="A81" s="42" t="s">
        <v>82</v>
      </c>
      <c r="B81" s="43"/>
      <c r="C81" s="43"/>
      <c r="D81" s="154"/>
      <c r="F81" s="44"/>
      <c r="H81" s="154"/>
      <c r="J81" s="44"/>
      <c r="K81" s="46"/>
      <c r="L81" s="95"/>
      <c r="M81" s="95"/>
      <c r="O81" s="46"/>
      <c r="P81" s="46"/>
      <c r="Q81" s="46"/>
      <c r="R81" s="46"/>
    </row>
    <row r="82" spans="1:18" ht="12.75">
      <c r="A82" s="68" t="s">
        <v>195</v>
      </c>
      <c r="B82" s="43"/>
      <c r="C82" s="43"/>
      <c r="D82" s="154"/>
      <c r="F82" s="44"/>
      <c r="H82" s="154"/>
      <c r="J82" s="44"/>
      <c r="K82" s="46"/>
      <c r="L82" s="95"/>
      <c r="M82" s="95"/>
      <c r="O82" s="46"/>
      <c r="P82" s="46"/>
      <c r="Q82" s="46"/>
      <c r="R82" s="46"/>
    </row>
    <row r="83" spans="1:18" ht="12.75">
      <c r="A83" s="68"/>
      <c r="B83" s="43"/>
      <c r="C83" s="43"/>
      <c r="D83" s="153"/>
      <c r="E83" s="43"/>
      <c r="F83" s="58"/>
      <c r="G83" s="43"/>
      <c r="H83" s="153"/>
      <c r="I83" s="43"/>
      <c r="J83" s="58"/>
      <c r="K83" s="46"/>
      <c r="L83" s="95"/>
      <c r="M83" s="95"/>
      <c r="O83" s="46"/>
      <c r="P83" s="46"/>
      <c r="Q83" s="46"/>
      <c r="R83" s="46"/>
    </row>
    <row r="84" spans="1:18" ht="12.75">
      <c r="A84" s="54" t="s">
        <v>196</v>
      </c>
      <c r="B84" s="43"/>
      <c r="C84" s="43"/>
      <c r="D84" s="155"/>
      <c r="H84" s="155"/>
      <c r="K84" s="46"/>
      <c r="L84" s="95"/>
      <c r="M84" s="95"/>
      <c r="O84" s="46"/>
      <c r="P84" s="46"/>
      <c r="Q84" s="46"/>
      <c r="R84" s="46"/>
    </row>
    <row r="85" spans="1:18" ht="12.75">
      <c r="A85" s="54" t="s">
        <v>181</v>
      </c>
      <c r="B85" s="43"/>
      <c r="C85" s="43"/>
      <c r="D85" s="152">
        <f>H85-9414</f>
        <v>1023.8308085600002</v>
      </c>
      <c r="F85" s="43">
        <v>0</v>
      </c>
      <c r="G85" s="43"/>
      <c r="H85" s="152">
        <f>'[2]M-GER95A.XLS'!$O$644</f>
        <v>10437.83080856</v>
      </c>
      <c r="I85" s="43"/>
      <c r="J85" s="43">
        <v>0</v>
      </c>
      <c r="K85" s="46"/>
      <c r="L85" s="95"/>
      <c r="M85" s="95"/>
      <c r="O85" s="46"/>
      <c r="P85" s="46"/>
      <c r="Q85" s="46"/>
      <c r="R85" s="46"/>
    </row>
    <row r="86" spans="1:18" ht="12.75">
      <c r="A86" s="68" t="s">
        <v>42</v>
      </c>
      <c r="B86" s="43"/>
      <c r="C86" s="43"/>
      <c r="D86" s="152">
        <f>H86-2518</f>
        <v>2035.7573961760008</v>
      </c>
      <c r="E86" s="43"/>
      <c r="F86" s="43">
        <f>J86-3057</f>
        <v>2182.902239543002</v>
      </c>
      <c r="G86" s="43"/>
      <c r="H86" s="152">
        <f>'[2]M-GER95A.XLS'!$P$649</f>
        <v>4553.757396176001</v>
      </c>
      <c r="I86" s="43"/>
      <c r="J86" s="43">
        <f>'[5]M-GER95A.XLS'!$O$638</f>
        <v>5239.902239543002</v>
      </c>
      <c r="K86" s="46"/>
      <c r="L86" s="95"/>
      <c r="M86" s="95"/>
      <c r="O86" s="46"/>
      <c r="P86" s="46"/>
      <c r="Q86" s="46"/>
      <c r="R86" s="46"/>
    </row>
    <row r="87" spans="1:18" ht="13.5" thickBot="1">
      <c r="A87" s="68" t="s">
        <v>233</v>
      </c>
      <c r="B87" s="43"/>
      <c r="C87" s="43"/>
      <c r="D87" s="151">
        <f>H87-5769</f>
        <v>-335.9025135969996</v>
      </c>
      <c r="E87" s="43"/>
      <c r="F87" s="80">
        <f>J87-2092</f>
        <v>51.123164004000046</v>
      </c>
      <c r="G87" s="43"/>
      <c r="H87" s="151">
        <f>'[2]M-GER95A.XLS'!$O$612</f>
        <v>5433.097486403</v>
      </c>
      <c r="I87" s="43"/>
      <c r="J87" s="80">
        <f>'[5]M-GER95A.XLS'!$N$601</f>
        <v>2143.123164004</v>
      </c>
      <c r="K87" s="46"/>
      <c r="L87" s="95"/>
      <c r="M87" s="95"/>
      <c r="O87" s="46"/>
      <c r="P87" s="46"/>
      <c r="Q87" s="46"/>
      <c r="R87" s="46"/>
    </row>
    <row r="88" spans="1:18" ht="13.5" thickTop="1">
      <c r="A88" s="68"/>
      <c r="B88" s="43"/>
      <c r="C88" s="43"/>
      <c r="D88" s="152"/>
      <c r="E88" s="43"/>
      <c r="F88" s="43"/>
      <c r="G88" s="43"/>
      <c r="H88" s="152"/>
      <c r="I88" s="43"/>
      <c r="J88" s="43"/>
      <c r="K88" s="46"/>
      <c r="L88" s="95"/>
      <c r="M88" s="95"/>
      <c r="O88" s="46"/>
      <c r="P88" s="46"/>
      <c r="Q88" s="46"/>
      <c r="R88" s="46"/>
    </row>
    <row r="89" spans="1:18" ht="12.75">
      <c r="A89" s="53" t="s">
        <v>175</v>
      </c>
      <c r="B89" s="43"/>
      <c r="C89" s="43"/>
      <c r="D89" s="152"/>
      <c r="E89" s="43"/>
      <c r="F89" s="43"/>
      <c r="G89" s="43"/>
      <c r="H89" s="152"/>
      <c r="I89" s="43"/>
      <c r="J89" s="43"/>
      <c r="K89" s="46"/>
      <c r="L89" s="95"/>
      <c r="M89" s="95"/>
      <c r="O89" s="46"/>
      <c r="P89" s="46"/>
      <c r="Q89" s="46"/>
      <c r="R89" s="46"/>
    </row>
    <row r="90" spans="1:18" ht="12.75">
      <c r="A90" s="54" t="s">
        <v>234</v>
      </c>
      <c r="B90" s="43"/>
      <c r="C90" s="43"/>
      <c r="D90" s="152"/>
      <c r="E90" s="43"/>
      <c r="F90" s="43"/>
      <c r="G90" s="43"/>
      <c r="H90" s="152"/>
      <c r="I90" s="43"/>
      <c r="J90" s="43"/>
      <c r="K90" s="46"/>
      <c r="L90" s="95"/>
      <c r="M90" s="95"/>
      <c r="O90" s="46"/>
      <c r="P90" s="46"/>
      <c r="Q90" s="46"/>
      <c r="R90" s="46"/>
    </row>
    <row r="91" spans="1:18" ht="12.75">
      <c r="A91" s="54" t="s">
        <v>235</v>
      </c>
      <c r="B91" s="43"/>
      <c r="C91" s="43"/>
      <c r="D91" s="152"/>
      <c r="E91" s="43"/>
      <c r="F91" s="43"/>
      <c r="G91" s="43"/>
      <c r="H91" s="152"/>
      <c r="I91" s="43"/>
      <c r="J91" s="43"/>
      <c r="K91" s="46"/>
      <c r="L91" s="95"/>
      <c r="M91" s="95"/>
      <c r="O91" s="46"/>
      <c r="P91" s="46"/>
      <c r="Q91" s="46"/>
      <c r="R91" s="46"/>
    </row>
    <row r="92" spans="1:18" ht="12.75">
      <c r="A92" s="54" t="s">
        <v>244</v>
      </c>
      <c r="B92" s="43"/>
      <c r="C92" s="43"/>
      <c r="D92" s="152"/>
      <c r="E92" s="43"/>
      <c r="F92" s="43"/>
      <c r="G92" s="43"/>
      <c r="H92" s="152"/>
      <c r="I92" s="43"/>
      <c r="J92" s="43"/>
      <c r="K92" s="46"/>
      <c r="L92" s="95"/>
      <c r="M92" s="95"/>
      <c r="O92" s="46"/>
      <c r="P92" s="46"/>
      <c r="Q92" s="46"/>
      <c r="R92" s="46"/>
    </row>
    <row r="93" spans="1:18" ht="12.75">
      <c r="A93" s="83" t="s">
        <v>236</v>
      </c>
      <c r="B93" s="43"/>
      <c r="C93" s="43"/>
      <c r="D93" s="152"/>
      <c r="E93" s="43"/>
      <c r="F93" s="43"/>
      <c r="G93" s="43"/>
      <c r="H93" s="152"/>
      <c r="I93" s="43"/>
      <c r="J93" s="43"/>
      <c r="K93" s="46"/>
      <c r="L93" s="95"/>
      <c r="M93" s="95"/>
      <c r="O93" s="46"/>
      <c r="P93" s="46"/>
      <c r="Q93" s="46"/>
      <c r="R93" s="46"/>
    </row>
    <row r="94" spans="1:18" ht="12.75">
      <c r="A94" s="42"/>
      <c r="B94" s="43"/>
      <c r="C94" s="43"/>
      <c r="D94" s="152"/>
      <c r="E94" s="43"/>
      <c r="F94" s="21"/>
      <c r="G94" s="21"/>
      <c r="H94" s="122"/>
      <c r="I94" s="21"/>
      <c r="J94" s="79"/>
      <c r="K94" s="46"/>
      <c r="L94" s="95"/>
      <c r="M94" s="95"/>
      <c r="O94" s="46"/>
      <c r="P94" s="46"/>
      <c r="Q94" s="46"/>
      <c r="R94" s="46"/>
    </row>
    <row r="95" spans="1:18" ht="12.75">
      <c r="A95" s="53" t="s">
        <v>176</v>
      </c>
      <c r="B95" s="43"/>
      <c r="C95" s="43"/>
      <c r="D95" s="152"/>
      <c r="E95" s="43"/>
      <c r="F95" s="43"/>
      <c r="G95" s="43"/>
      <c r="H95" s="152"/>
      <c r="I95" s="43"/>
      <c r="J95" s="43"/>
      <c r="K95" s="46"/>
      <c r="L95" s="95"/>
      <c r="O95" s="46"/>
      <c r="P95" s="46"/>
      <c r="Q95" s="46"/>
      <c r="R95" s="46"/>
    </row>
    <row r="96" spans="1:18" ht="12.75">
      <c r="A96" s="68" t="s">
        <v>190</v>
      </c>
      <c r="B96" s="43"/>
      <c r="C96" s="43"/>
      <c r="D96" s="153"/>
      <c r="E96" s="43"/>
      <c r="F96" s="58"/>
      <c r="G96" s="43"/>
      <c r="H96" s="153"/>
      <c r="I96" s="43"/>
      <c r="J96" s="58"/>
      <c r="K96" s="46"/>
      <c r="L96" s="95"/>
      <c r="O96" s="46"/>
      <c r="P96" s="46"/>
      <c r="Q96" s="46"/>
      <c r="R96" s="46"/>
    </row>
    <row r="97" spans="1:18" ht="12.75">
      <c r="A97" s="68"/>
      <c r="B97" s="43"/>
      <c r="C97" s="43"/>
      <c r="D97" s="153"/>
      <c r="E97" s="43"/>
      <c r="F97" s="58"/>
      <c r="G97" s="43"/>
      <c r="H97" s="153"/>
      <c r="I97" s="43"/>
      <c r="J97" s="58"/>
      <c r="K97" s="46"/>
      <c r="L97" s="95"/>
      <c r="O97" s="46"/>
      <c r="P97" s="46"/>
      <c r="Q97" s="46"/>
      <c r="R97" s="46"/>
    </row>
    <row r="98" spans="1:18" ht="12.75">
      <c r="A98" s="68" t="s">
        <v>220</v>
      </c>
      <c r="B98" s="43"/>
      <c r="C98" s="43"/>
      <c r="D98" s="153">
        <v>0</v>
      </c>
      <c r="E98" s="43"/>
      <c r="F98" s="58">
        <v>56770</v>
      </c>
      <c r="G98" s="43"/>
      <c r="H98" s="153">
        <v>0</v>
      </c>
      <c r="I98" s="43"/>
      <c r="J98" s="58">
        <v>56770</v>
      </c>
      <c r="K98" s="46"/>
      <c r="L98" s="95"/>
      <c r="O98" s="46"/>
      <c r="P98" s="46"/>
      <c r="Q98" s="46"/>
      <c r="R98" s="46"/>
    </row>
    <row r="99" spans="1:18" ht="12.75">
      <c r="A99" s="68" t="s">
        <v>177</v>
      </c>
      <c r="B99" s="43"/>
      <c r="C99" s="43"/>
      <c r="D99" s="153">
        <v>0</v>
      </c>
      <c r="E99" s="43"/>
      <c r="F99" s="58">
        <v>0</v>
      </c>
      <c r="G99" s="43"/>
      <c r="H99" s="153">
        <v>13049</v>
      </c>
      <c r="I99" s="43"/>
      <c r="J99" s="58">
        <v>0</v>
      </c>
      <c r="K99" s="46"/>
      <c r="L99" s="95"/>
      <c r="O99" s="46"/>
      <c r="P99" s="46"/>
      <c r="Q99" s="46"/>
      <c r="R99" s="46"/>
    </row>
    <row r="100" spans="1:18" ht="12.75">
      <c r="A100" s="54" t="s">
        <v>122</v>
      </c>
      <c r="B100" s="43"/>
      <c r="C100" s="43"/>
      <c r="D100" s="156">
        <v>0</v>
      </c>
      <c r="F100" s="46">
        <v>0</v>
      </c>
      <c r="G100" s="43"/>
      <c r="H100" s="156">
        <v>0</v>
      </c>
      <c r="I100" s="43"/>
      <c r="J100" s="58">
        <v>363</v>
      </c>
      <c r="K100" s="46"/>
      <c r="L100" s="95"/>
      <c r="O100" s="46"/>
      <c r="P100" s="46"/>
      <c r="Q100" s="46"/>
      <c r="R100" s="46"/>
    </row>
    <row r="101" spans="1:18" ht="12.75">
      <c r="A101" s="54" t="s">
        <v>152</v>
      </c>
      <c r="B101" s="43"/>
      <c r="C101" s="43"/>
      <c r="D101" s="156"/>
      <c r="F101" s="46"/>
      <c r="G101" s="43"/>
      <c r="H101" s="156"/>
      <c r="I101" s="43"/>
      <c r="J101" s="58"/>
      <c r="K101" s="46"/>
      <c r="L101" s="95"/>
      <c r="O101" s="46"/>
      <c r="P101" s="46"/>
      <c r="Q101" s="46"/>
      <c r="R101" s="46"/>
    </row>
    <row r="102" spans="1:18" ht="13.5" thickBot="1">
      <c r="A102" s="54" t="s">
        <v>151</v>
      </c>
      <c r="B102" s="43"/>
      <c r="C102" s="43"/>
      <c r="D102" s="151">
        <v>-1339</v>
      </c>
      <c r="F102" s="80">
        <v>-2188</v>
      </c>
      <c r="H102" s="151">
        <f>1471-1339</f>
        <v>132</v>
      </c>
      <c r="J102" s="80">
        <f>-150-2188</f>
        <v>-2338</v>
      </c>
      <c r="K102" s="77"/>
      <c r="L102" s="95"/>
      <c r="O102" s="46"/>
      <c r="P102" s="46"/>
      <c r="Q102" s="46"/>
      <c r="R102" s="46"/>
    </row>
    <row r="103" spans="1:18" ht="13.5" thickTop="1">
      <c r="A103" s="83"/>
      <c r="B103" s="43"/>
      <c r="C103" s="43"/>
      <c r="D103" s="157"/>
      <c r="F103" s="97"/>
      <c r="G103" s="18"/>
      <c r="H103" s="154"/>
      <c r="I103" s="44"/>
      <c r="J103" s="97"/>
      <c r="K103" s="77"/>
      <c r="L103" s="95"/>
      <c r="O103" s="46"/>
      <c r="P103" s="46"/>
      <c r="Q103" s="46"/>
      <c r="R103" s="46"/>
    </row>
    <row r="104" spans="1:18" ht="12.75">
      <c r="A104" s="42"/>
      <c r="B104" s="43"/>
      <c r="C104" s="43"/>
      <c r="D104" s="43"/>
      <c r="E104" s="43"/>
      <c r="F104" s="43"/>
      <c r="G104" s="43"/>
      <c r="H104" s="43"/>
      <c r="I104" s="43"/>
      <c r="J104" s="43"/>
      <c r="K104" s="46"/>
      <c r="L104" s="46"/>
      <c r="M104" s="46"/>
      <c r="N104" s="46"/>
      <c r="O104" s="46"/>
      <c r="P104" s="46"/>
      <c r="Q104" s="46"/>
      <c r="R104" s="46"/>
    </row>
    <row r="105" spans="1:18" ht="12.75">
      <c r="A105" s="179" t="s">
        <v>136</v>
      </c>
      <c r="B105" s="179"/>
      <c r="C105" s="179"/>
      <c r="D105" s="179"/>
      <c r="E105" s="179"/>
      <c r="F105" s="179"/>
      <c r="G105" s="179"/>
      <c r="H105" s="179"/>
      <c r="I105" s="179"/>
      <c r="J105" s="179"/>
      <c r="K105" s="46"/>
      <c r="L105" s="46"/>
      <c r="M105" s="46"/>
      <c r="N105" s="46"/>
      <c r="O105" s="46"/>
      <c r="P105" s="46"/>
      <c r="Q105" s="46"/>
      <c r="R105" s="46"/>
    </row>
    <row r="106" spans="1:18" ht="12.75">
      <c r="A106" s="161" t="s">
        <v>148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L106" s="46"/>
      <c r="M106" s="46"/>
      <c r="N106" s="46"/>
      <c r="O106" s="46"/>
      <c r="P106" s="46"/>
      <c r="Q106" s="46"/>
      <c r="R106" s="46"/>
    </row>
    <row r="107" spans="1:18" ht="12.75">
      <c r="A107" s="170"/>
      <c r="B107" s="170"/>
      <c r="C107" s="170"/>
      <c r="D107" s="170"/>
      <c r="E107" s="170"/>
      <c r="F107" s="170"/>
      <c r="G107" s="170"/>
      <c r="H107" s="170"/>
      <c r="I107" s="170"/>
      <c r="J107" s="170"/>
      <c r="K107" s="170"/>
      <c r="L107" s="46"/>
      <c r="M107" s="46"/>
      <c r="N107" s="46"/>
      <c r="O107" s="46"/>
      <c r="P107" s="46"/>
      <c r="Q107" s="46"/>
      <c r="R107" s="46"/>
    </row>
    <row r="108" spans="1:18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6"/>
      <c r="L108" s="46"/>
      <c r="M108" s="46"/>
      <c r="N108" s="46"/>
      <c r="O108" s="46"/>
      <c r="P108" s="46"/>
      <c r="Q108" s="46"/>
      <c r="R108" s="46"/>
    </row>
    <row r="109" spans="1:18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6"/>
      <c r="L109" s="46"/>
      <c r="M109" s="46"/>
      <c r="N109" s="46"/>
      <c r="O109" s="46"/>
      <c r="P109" s="46"/>
      <c r="Q109" s="46"/>
      <c r="R109" s="46"/>
    </row>
    <row r="110" spans="1:18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6"/>
      <c r="L110" s="46"/>
      <c r="M110" s="46"/>
      <c r="N110" s="46"/>
      <c r="O110" s="46"/>
      <c r="P110" s="46"/>
      <c r="Q110" s="46"/>
      <c r="R110" s="46"/>
    </row>
    <row r="111" spans="1:18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6"/>
      <c r="L111" s="46"/>
      <c r="M111" s="46"/>
      <c r="N111" s="46"/>
      <c r="O111" s="46"/>
      <c r="P111" s="46"/>
      <c r="Q111" s="46"/>
      <c r="R111" s="46"/>
    </row>
    <row r="112" spans="1:18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6"/>
      <c r="L112" s="46"/>
      <c r="M112" s="46"/>
      <c r="N112" s="46"/>
      <c r="O112" s="46"/>
      <c r="P112" s="46"/>
      <c r="Q112" s="46"/>
      <c r="R112" s="46"/>
    </row>
    <row r="113" spans="1:18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6"/>
      <c r="L113" s="46"/>
      <c r="M113" s="46"/>
      <c r="N113" s="46"/>
      <c r="O113" s="46"/>
      <c r="P113" s="46"/>
      <c r="Q113" s="46"/>
      <c r="R113" s="46"/>
    </row>
    <row r="114" spans="1:18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6"/>
      <c r="L114" s="46"/>
      <c r="M114" s="46"/>
      <c r="N114" s="46"/>
      <c r="O114" s="46"/>
      <c r="P114" s="46"/>
      <c r="Q114" s="46"/>
      <c r="R114" s="46"/>
    </row>
    <row r="115" spans="1:18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6"/>
      <c r="L115" s="46"/>
      <c r="M115" s="46"/>
      <c r="N115" s="46"/>
      <c r="O115" s="46"/>
      <c r="P115" s="46"/>
      <c r="Q115" s="46"/>
      <c r="R115" s="46"/>
    </row>
    <row r="116" spans="1:18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6"/>
      <c r="L116" s="46"/>
      <c r="M116" s="46"/>
      <c r="N116" s="46"/>
      <c r="O116" s="46"/>
      <c r="P116" s="46"/>
      <c r="Q116" s="46"/>
      <c r="R116" s="46"/>
    </row>
    <row r="117" spans="1:18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6"/>
      <c r="L117" s="46"/>
      <c r="M117" s="46"/>
      <c r="N117" s="46"/>
      <c r="O117" s="46"/>
      <c r="P117" s="46"/>
      <c r="Q117" s="46"/>
      <c r="R117" s="46"/>
    </row>
    <row r="118" spans="1:18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6"/>
      <c r="L118" s="46"/>
      <c r="M118" s="46"/>
      <c r="N118" s="46"/>
      <c r="O118" s="46"/>
      <c r="P118" s="46"/>
      <c r="Q118" s="46"/>
      <c r="R118" s="46"/>
    </row>
    <row r="119" spans="1:18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6"/>
      <c r="L119" s="46"/>
      <c r="M119" s="46"/>
      <c r="N119" s="46"/>
      <c r="O119" s="46"/>
      <c r="P119" s="46"/>
      <c r="Q119" s="46"/>
      <c r="R119" s="46"/>
    </row>
    <row r="120" spans="1:18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6"/>
      <c r="L120" s="46"/>
      <c r="M120" s="46"/>
      <c r="N120" s="46"/>
      <c r="O120" s="46"/>
      <c r="P120" s="46"/>
      <c r="Q120" s="46"/>
      <c r="R120" s="46"/>
    </row>
    <row r="121" spans="1:18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6"/>
      <c r="L121" s="46"/>
      <c r="M121" s="46"/>
      <c r="N121" s="46"/>
      <c r="O121" s="46"/>
      <c r="P121" s="46"/>
      <c r="Q121" s="46"/>
      <c r="R121" s="46"/>
    </row>
    <row r="122" spans="1:18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6"/>
      <c r="L122" s="46"/>
      <c r="M122" s="46"/>
      <c r="N122" s="46"/>
      <c r="O122" s="46"/>
      <c r="P122" s="46"/>
      <c r="Q122" s="46"/>
      <c r="R122" s="46"/>
    </row>
    <row r="123" spans="1:18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6"/>
      <c r="L123" s="46"/>
      <c r="M123" s="46"/>
      <c r="N123" s="46"/>
      <c r="O123" s="46"/>
      <c r="P123" s="46"/>
      <c r="Q123" s="46"/>
      <c r="R123" s="46"/>
    </row>
    <row r="124" spans="1:18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6"/>
      <c r="L124" s="46"/>
      <c r="M124" s="46"/>
      <c r="N124" s="46"/>
      <c r="O124" s="46"/>
      <c r="P124" s="46"/>
      <c r="Q124" s="46"/>
      <c r="R124" s="46"/>
    </row>
    <row r="125" spans="1:18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6"/>
      <c r="L125" s="46"/>
      <c r="M125" s="46"/>
      <c r="N125" s="46"/>
      <c r="O125" s="46"/>
      <c r="P125" s="46"/>
      <c r="Q125" s="46"/>
      <c r="R125" s="46"/>
    </row>
    <row r="126" spans="1:18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6"/>
      <c r="L126" s="46"/>
      <c r="M126" s="46"/>
      <c r="N126" s="46"/>
      <c r="O126" s="46"/>
      <c r="P126" s="46"/>
      <c r="Q126" s="46"/>
      <c r="R126" s="46"/>
    </row>
    <row r="127" spans="1:18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6"/>
      <c r="L127" s="46"/>
      <c r="M127" s="46"/>
      <c r="N127" s="46"/>
      <c r="O127" s="46"/>
      <c r="P127" s="46"/>
      <c r="Q127" s="46"/>
      <c r="R127" s="46"/>
    </row>
    <row r="128" spans="1:18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6"/>
      <c r="L128" s="46"/>
      <c r="M128" s="46"/>
      <c r="N128" s="46"/>
      <c r="O128" s="46"/>
      <c r="P128" s="46"/>
      <c r="Q128" s="46"/>
      <c r="R128" s="46"/>
    </row>
    <row r="129" spans="1:18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6"/>
      <c r="L129" s="46"/>
      <c r="M129" s="46"/>
      <c r="N129" s="46"/>
      <c r="O129" s="46"/>
      <c r="P129" s="46"/>
      <c r="Q129" s="46"/>
      <c r="R129" s="46"/>
    </row>
    <row r="130" spans="1:18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6"/>
      <c r="L130" s="46"/>
      <c r="M130" s="46"/>
      <c r="N130" s="46"/>
      <c r="O130" s="46"/>
      <c r="P130" s="46"/>
      <c r="Q130" s="46"/>
      <c r="R130" s="46"/>
    </row>
    <row r="131" spans="1:18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6"/>
      <c r="L131" s="46"/>
      <c r="M131" s="46"/>
      <c r="N131" s="46"/>
      <c r="O131" s="46"/>
      <c r="P131" s="46"/>
      <c r="Q131" s="46"/>
      <c r="R131" s="46"/>
    </row>
    <row r="132" spans="1:18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6"/>
      <c r="L132" s="46"/>
      <c r="M132" s="46"/>
      <c r="N132" s="46"/>
      <c r="O132" s="46"/>
      <c r="P132" s="46"/>
      <c r="Q132" s="46"/>
      <c r="R132" s="46"/>
    </row>
    <row r="133" spans="1:18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6"/>
      <c r="L133" s="46"/>
      <c r="M133" s="46"/>
      <c r="N133" s="46"/>
      <c r="O133" s="46"/>
      <c r="P133" s="46"/>
      <c r="Q133" s="46"/>
      <c r="R133" s="46"/>
    </row>
    <row r="134" spans="1:18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6"/>
      <c r="L134" s="46"/>
      <c r="M134" s="46"/>
      <c r="N134" s="46"/>
      <c r="O134" s="46"/>
      <c r="P134" s="46"/>
      <c r="Q134" s="46"/>
      <c r="R134" s="46"/>
    </row>
    <row r="135" spans="1:18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6"/>
      <c r="L135" s="46"/>
      <c r="M135" s="46"/>
      <c r="N135" s="46"/>
      <c r="O135" s="46"/>
      <c r="P135" s="46"/>
      <c r="Q135" s="46"/>
      <c r="R135" s="46"/>
    </row>
    <row r="136" spans="1:18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6"/>
      <c r="L136" s="46"/>
      <c r="M136" s="46"/>
      <c r="N136" s="46"/>
      <c r="O136" s="46"/>
      <c r="P136" s="46"/>
      <c r="Q136" s="46"/>
      <c r="R136" s="46"/>
    </row>
    <row r="137" spans="1:18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6"/>
      <c r="L137" s="46"/>
      <c r="M137" s="46"/>
      <c r="N137" s="46"/>
      <c r="O137" s="46"/>
      <c r="P137" s="46"/>
      <c r="Q137" s="46"/>
      <c r="R137" s="46"/>
    </row>
    <row r="138" spans="1:18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6"/>
      <c r="L138" s="46"/>
      <c r="M138" s="46"/>
      <c r="N138" s="46"/>
      <c r="O138" s="46"/>
      <c r="P138" s="46"/>
      <c r="Q138" s="46"/>
      <c r="R138" s="46"/>
    </row>
    <row r="139" spans="1:18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6"/>
      <c r="L139" s="46"/>
      <c r="M139" s="46"/>
      <c r="N139" s="46"/>
      <c r="O139" s="46"/>
      <c r="P139" s="46"/>
      <c r="Q139" s="46"/>
      <c r="R139" s="46"/>
    </row>
    <row r="140" spans="1:18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6"/>
      <c r="L140" s="46"/>
      <c r="M140" s="46"/>
      <c r="N140" s="46"/>
      <c r="O140" s="46"/>
      <c r="P140" s="46"/>
      <c r="Q140" s="46"/>
      <c r="R140" s="46"/>
    </row>
    <row r="141" spans="1:18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6"/>
      <c r="L141" s="46"/>
      <c r="M141" s="46"/>
      <c r="N141" s="46"/>
      <c r="O141" s="46"/>
      <c r="P141" s="46"/>
      <c r="Q141" s="46"/>
      <c r="R141" s="46"/>
    </row>
    <row r="142" spans="1:18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6"/>
      <c r="L142" s="46"/>
      <c r="M142" s="46"/>
      <c r="N142" s="46"/>
      <c r="O142" s="46"/>
      <c r="P142" s="46"/>
      <c r="Q142" s="46"/>
      <c r="R142" s="46"/>
    </row>
    <row r="143" spans="1:18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6"/>
      <c r="L143" s="46"/>
      <c r="M143" s="46"/>
      <c r="N143" s="46"/>
      <c r="O143" s="46"/>
      <c r="P143" s="46"/>
      <c r="Q143" s="46"/>
      <c r="R143" s="46"/>
    </row>
    <row r="144" spans="1:18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6"/>
      <c r="L144" s="46"/>
      <c r="M144" s="46"/>
      <c r="N144" s="46"/>
      <c r="O144" s="46"/>
      <c r="P144" s="46"/>
      <c r="Q144" s="46"/>
      <c r="R144" s="46"/>
    </row>
    <row r="145" spans="1:18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6"/>
      <c r="L145" s="46"/>
      <c r="M145" s="46"/>
      <c r="N145" s="46"/>
      <c r="O145" s="46"/>
      <c r="P145" s="46"/>
      <c r="Q145" s="46"/>
      <c r="R145" s="46"/>
    </row>
    <row r="146" spans="1:18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6"/>
      <c r="L146" s="46"/>
      <c r="M146" s="46"/>
      <c r="N146" s="46"/>
      <c r="O146" s="46"/>
      <c r="P146" s="46"/>
      <c r="Q146" s="46"/>
      <c r="R146" s="46"/>
    </row>
    <row r="147" spans="1:18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6"/>
      <c r="L147" s="46"/>
      <c r="M147" s="46"/>
      <c r="N147" s="46"/>
      <c r="O147" s="46"/>
      <c r="P147" s="46"/>
      <c r="Q147" s="46"/>
      <c r="R147" s="46"/>
    </row>
    <row r="148" spans="1:18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  <c r="K148" s="46"/>
      <c r="L148" s="46"/>
      <c r="M148" s="46"/>
      <c r="N148" s="46"/>
      <c r="O148" s="46"/>
      <c r="P148" s="46"/>
      <c r="Q148" s="46"/>
      <c r="R148" s="46"/>
    </row>
    <row r="149" spans="1:18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  <c r="K149" s="46"/>
      <c r="L149" s="46"/>
      <c r="M149" s="46"/>
      <c r="N149" s="46"/>
      <c r="O149" s="46"/>
      <c r="P149" s="46"/>
      <c r="Q149" s="46"/>
      <c r="R149" s="46"/>
    </row>
    <row r="150" spans="1:18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  <c r="K150" s="46"/>
      <c r="L150" s="46"/>
      <c r="M150" s="46"/>
      <c r="N150" s="46"/>
      <c r="O150" s="46"/>
      <c r="P150" s="46"/>
      <c r="Q150" s="46"/>
      <c r="R150" s="46"/>
    </row>
    <row r="151" spans="1:18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  <c r="K151" s="46"/>
      <c r="L151" s="46"/>
      <c r="M151" s="46"/>
      <c r="N151" s="46"/>
      <c r="O151" s="46"/>
      <c r="P151" s="46"/>
      <c r="Q151" s="46"/>
      <c r="R151" s="46"/>
    </row>
    <row r="152" spans="1:18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  <c r="K152" s="46"/>
      <c r="L152" s="46"/>
      <c r="M152" s="46"/>
      <c r="N152" s="46"/>
      <c r="O152" s="46"/>
      <c r="P152" s="46"/>
      <c r="Q152" s="46"/>
      <c r="R152" s="46"/>
    </row>
    <row r="153" spans="1:18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  <c r="K153" s="46"/>
      <c r="L153" s="46"/>
      <c r="M153" s="46"/>
      <c r="N153" s="46"/>
      <c r="O153" s="46"/>
      <c r="P153" s="46"/>
      <c r="Q153" s="46"/>
      <c r="R153" s="46"/>
    </row>
    <row r="154" spans="1:18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  <c r="K154" s="46"/>
      <c r="L154" s="46"/>
      <c r="M154" s="46"/>
      <c r="N154" s="46"/>
      <c r="O154" s="46"/>
      <c r="P154" s="46"/>
      <c r="Q154" s="46"/>
      <c r="R154" s="46"/>
    </row>
    <row r="155" spans="1:18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  <c r="K155" s="46"/>
      <c r="L155" s="46"/>
      <c r="M155" s="46"/>
      <c r="N155" s="46"/>
      <c r="O155" s="46"/>
      <c r="P155" s="46"/>
      <c r="Q155" s="46"/>
      <c r="R155" s="46"/>
    </row>
    <row r="156" spans="1:18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  <c r="K156" s="46"/>
      <c r="L156" s="46"/>
      <c r="M156" s="46"/>
      <c r="N156" s="46"/>
      <c r="O156" s="46"/>
      <c r="P156" s="46"/>
      <c r="Q156" s="46"/>
      <c r="R156" s="46"/>
    </row>
    <row r="157" spans="1:18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  <c r="K157" s="46"/>
      <c r="L157" s="46"/>
      <c r="M157" s="46"/>
      <c r="N157" s="46"/>
      <c r="O157" s="46"/>
      <c r="P157" s="46"/>
      <c r="Q157" s="46"/>
      <c r="R157" s="46"/>
    </row>
    <row r="158" spans="1:18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6"/>
      <c r="L158" s="46"/>
      <c r="M158" s="46"/>
      <c r="N158" s="46"/>
      <c r="O158" s="46"/>
      <c r="P158" s="46"/>
      <c r="Q158" s="46"/>
      <c r="R158" s="46"/>
    </row>
    <row r="159" spans="1:18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  <c r="K159" s="46"/>
      <c r="L159" s="46"/>
      <c r="M159" s="46"/>
      <c r="N159" s="46"/>
      <c r="O159" s="46"/>
      <c r="P159" s="46"/>
      <c r="Q159" s="46"/>
      <c r="R159" s="46"/>
    </row>
    <row r="160" spans="1:18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6"/>
      <c r="L160" s="46"/>
      <c r="M160" s="46"/>
      <c r="N160" s="46"/>
      <c r="O160" s="46"/>
      <c r="P160" s="46"/>
      <c r="Q160" s="46"/>
      <c r="R160" s="46"/>
    </row>
    <row r="161" spans="1:18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6"/>
      <c r="L161" s="46"/>
      <c r="M161" s="46"/>
      <c r="N161" s="46"/>
      <c r="O161" s="46"/>
      <c r="P161" s="46"/>
      <c r="Q161" s="46"/>
      <c r="R161" s="46"/>
    </row>
    <row r="162" spans="1:18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  <c r="K162" s="46"/>
      <c r="L162" s="46"/>
      <c r="M162" s="46"/>
      <c r="N162" s="46"/>
      <c r="O162" s="46"/>
      <c r="P162" s="46"/>
      <c r="Q162" s="46"/>
      <c r="R162" s="46"/>
    </row>
    <row r="163" spans="1:18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6"/>
      <c r="L163" s="46"/>
      <c r="M163" s="46"/>
      <c r="N163" s="46"/>
      <c r="O163" s="46"/>
      <c r="P163" s="46"/>
      <c r="Q163" s="46"/>
      <c r="R163" s="46"/>
    </row>
    <row r="164" spans="1:18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  <c r="K164" s="46"/>
      <c r="L164" s="46"/>
      <c r="M164" s="46"/>
      <c r="N164" s="46"/>
      <c r="O164" s="46"/>
      <c r="P164" s="46"/>
      <c r="Q164" s="46"/>
      <c r="R164" s="46"/>
    </row>
    <row r="165" spans="1:18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  <c r="K165" s="46"/>
      <c r="L165" s="46"/>
      <c r="M165" s="46"/>
      <c r="N165" s="46"/>
      <c r="O165" s="46"/>
      <c r="P165" s="46"/>
      <c r="Q165" s="46"/>
      <c r="R165" s="46"/>
    </row>
    <row r="166" spans="1:18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  <c r="K166" s="46"/>
      <c r="L166" s="46"/>
      <c r="M166" s="46"/>
      <c r="N166" s="46"/>
      <c r="O166" s="46"/>
      <c r="P166" s="46"/>
      <c r="Q166" s="46"/>
      <c r="R166" s="46"/>
    </row>
    <row r="167" spans="1:18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  <c r="K167" s="46"/>
      <c r="L167" s="46"/>
      <c r="M167" s="46"/>
      <c r="N167" s="46"/>
      <c r="O167" s="46"/>
      <c r="P167" s="46"/>
      <c r="Q167" s="46"/>
      <c r="R167" s="46"/>
    </row>
    <row r="168" spans="1:18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  <c r="K168" s="46"/>
      <c r="L168" s="46"/>
      <c r="M168" s="46"/>
      <c r="N168" s="46"/>
      <c r="O168" s="46"/>
      <c r="P168" s="46"/>
      <c r="Q168" s="46"/>
      <c r="R168" s="46"/>
    </row>
    <row r="169" spans="1:18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  <c r="K169" s="46"/>
      <c r="L169" s="46"/>
      <c r="M169" s="46"/>
      <c r="N169" s="46"/>
      <c r="O169" s="46"/>
      <c r="P169" s="46"/>
      <c r="Q169" s="46"/>
      <c r="R169" s="46"/>
    </row>
    <row r="170" spans="1:18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  <c r="K170" s="46"/>
      <c r="L170" s="46"/>
      <c r="M170" s="46"/>
      <c r="N170" s="46"/>
      <c r="O170" s="46"/>
      <c r="P170" s="46"/>
      <c r="Q170" s="46"/>
      <c r="R170" s="46"/>
    </row>
    <row r="171" spans="1:18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  <c r="K171" s="46"/>
      <c r="L171" s="46"/>
      <c r="M171" s="46"/>
      <c r="N171" s="46"/>
      <c r="O171" s="46"/>
      <c r="P171" s="46"/>
      <c r="Q171" s="46"/>
      <c r="R171" s="46"/>
    </row>
    <row r="172" spans="1:18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  <c r="K172" s="46"/>
      <c r="L172" s="46"/>
      <c r="M172" s="46"/>
      <c r="N172" s="46"/>
      <c r="O172" s="46"/>
      <c r="P172" s="46"/>
      <c r="Q172" s="46"/>
      <c r="R172" s="46"/>
    </row>
    <row r="173" spans="1:18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6"/>
      <c r="L173" s="46"/>
      <c r="M173" s="46"/>
      <c r="N173" s="46"/>
      <c r="O173" s="46"/>
      <c r="P173" s="46"/>
      <c r="Q173" s="46"/>
      <c r="R173" s="46"/>
    </row>
    <row r="174" spans="1:18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6"/>
      <c r="L174" s="46"/>
      <c r="M174" s="46"/>
      <c r="N174" s="46"/>
      <c r="O174" s="46"/>
      <c r="P174" s="46"/>
      <c r="Q174" s="46"/>
      <c r="R174" s="46"/>
    </row>
    <row r="175" spans="1:18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  <c r="K175" s="46"/>
      <c r="L175" s="46"/>
      <c r="M175" s="46"/>
      <c r="N175" s="46"/>
      <c r="O175" s="46"/>
      <c r="P175" s="46"/>
      <c r="Q175" s="46"/>
      <c r="R175" s="46"/>
    </row>
    <row r="176" spans="1:18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6"/>
      <c r="L176" s="46"/>
      <c r="M176" s="46"/>
      <c r="N176" s="46"/>
      <c r="O176" s="46"/>
      <c r="P176" s="46"/>
      <c r="Q176" s="46"/>
      <c r="R176" s="46"/>
    </row>
    <row r="177" spans="1:18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  <c r="K177" s="46"/>
      <c r="L177" s="46"/>
      <c r="M177" s="46"/>
      <c r="N177" s="46"/>
      <c r="O177" s="46"/>
      <c r="P177" s="46"/>
      <c r="Q177" s="46"/>
      <c r="R177" s="46"/>
    </row>
    <row r="178" spans="1:18" ht="12.75">
      <c r="A178" s="43"/>
      <c r="B178" s="43"/>
      <c r="C178" s="43"/>
      <c r="D178" s="43"/>
      <c r="E178" s="43"/>
      <c r="F178" s="43"/>
      <c r="G178" s="43"/>
      <c r="H178" s="43"/>
      <c r="I178" s="43"/>
      <c r="J178" s="43"/>
      <c r="K178" s="46"/>
      <c r="L178" s="46"/>
      <c r="M178" s="46"/>
      <c r="N178" s="46"/>
      <c r="O178" s="46"/>
      <c r="P178" s="46"/>
      <c r="Q178" s="46"/>
      <c r="R178" s="46"/>
    </row>
    <row r="179" spans="1:18" ht="12.75">
      <c r="A179" s="43"/>
      <c r="B179" s="43"/>
      <c r="C179" s="43"/>
      <c r="D179" s="43"/>
      <c r="E179" s="43"/>
      <c r="F179" s="43"/>
      <c r="G179" s="43"/>
      <c r="H179" s="43"/>
      <c r="I179" s="43"/>
      <c r="J179" s="43"/>
      <c r="K179" s="46"/>
      <c r="L179" s="46"/>
      <c r="M179" s="46"/>
      <c r="N179" s="46"/>
      <c r="O179" s="46"/>
      <c r="P179" s="46"/>
      <c r="Q179" s="46"/>
      <c r="R179" s="46"/>
    </row>
    <row r="180" spans="1:18" ht="12.75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6"/>
      <c r="L180" s="46"/>
      <c r="M180" s="46"/>
      <c r="N180" s="46"/>
      <c r="O180" s="46"/>
      <c r="P180" s="46"/>
      <c r="Q180" s="46"/>
      <c r="R180" s="46"/>
    </row>
    <row r="181" spans="1:18" ht="12.75">
      <c r="A181" s="43"/>
      <c r="B181" s="43"/>
      <c r="C181" s="43"/>
      <c r="D181" s="43"/>
      <c r="E181" s="43"/>
      <c r="F181" s="43"/>
      <c r="G181" s="43"/>
      <c r="H181" s="43"/>
      <c r="I181" s="43"/>
      <c r="J181" s="43"/>
      <c r="K181" s="46"/>
      <c r="L181" s="46"/>
      <c r="M181" s="46"/>
      <c r="N181" s="46"/>
      <c r="O181" s="46"/>
      <c r="P181" s="46"/>
      <c r="Q181" s="46"/>
      <c r="R181" s="46"/>
    </row>
    <row r="182" spans="1:18" ht="12.75">
      <c r="A182" s="43"/>
      <c r="B182" s="43"/>
      <c r="C182" s="43"/>
      <c r="D182" s="43"/>
      <c r="E182" s="43"/>
      <c r="F182" s="43"/>
      <c r="G182" s="43"/>
      <c r="H182" s="43"/>
      <c r="I182" s="43"/>
      <c r="J182" s="43"/>
      <c r="K182" s="46"/>
      <c r="L182" s="46"/>
      <c r="M182" s="46"/>
      <c r="N182" s="46"/>
      <c r="O182" s="46"/>
      <c r="P182" s="46"/>
      <c r="Q182" s="46"/>
      <c r="R182" s="46"/>
    </row>
    <row r="183" spans="1:18" ht="12.75">
      <c r="A183" s="43"/>
      <c r="B183" s="43"/>
      <c r="C183" s="43"/>
      <c r="D183" s="43"/>
      <c r="E183" s="43"/>
      <c r="F183" s="43"/>
      <c r="G183" s="43"/>
      <c r="H183" s="43"/>
      <c r="I183" s="43"/>
      <c r="J183" s="43"/>
      <c r="K183" s="46"/>
      <c r="L183" s="46"/>
      <c r="M183" s="46"/>
      <c r="N183" s="46"/>
      <c r="O183" s="46"/>
      <c r="P183" s="46"/>
      <c r="Q183" s="46"/>
      <c r="R183" s="46"/>
    </row>
    <row r="184" spans="1:18" ht="12.75">
      <c r="A184" s="43"/>
      <c r="B184" s="43"/>
      <c r="C184" s="43"/>
      <c r="D184" s="43"/>
      <c r="E184" s="43"/>
      <c r="F184" s="43"/>
      <c r="G184" s="43"/>
      <c r="H184" s="43"/>
      <c r="I184" s="43"/>
      <c r="J184" s="43"/>
      <c r="K184" s="46"/>
      <c r="L184" s="46"/>
      <c r="M184" s="46"/>
      <c r="N184" s="46"/>
      <c r="O184" s="46"/>
      <c r="P184" s="46"/>
      <c r="Q184" s="46"/>
      <c r="R184" s="46"/>
    </row>
    <row r="185" spans="1:18" ht="12.75">
      <c r="A185" s="43"/>
      <c r="B185" s="43"/>
      <c r="C185" s="43"/>
      <c r="D185" s="43"/>
      <c r="E185" s="43"/>
      <c r="F185" s="43"/>
      <c r="G185" s="43"/>
      <c r="H185" s="43"/>
      <c r="I185" s="43"/>
      <c r="J185" s="43"/>
      <c r="K185" s="46"/>
      <c r="L185" s="46"/>
      <c r="M185" s="46"/>
      <c r="N185" s="46"/>
      <c r="O185" s="46"/>
      <c r="P185" s="46"/>
      <c r="Q185" s="46"/>
      <c r="R185" s="46"/>
    </row>
    <row r="186" spans="1:18" ht="12.75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6"/>
      <c r="L186" s="46"/>
      <c r="M186" s="46"/>
      <c r="N186" s="46"/>
      <c r="O186" s="46"/>
      <c r="P186" s="46"/>
      <c r="Q186" s="46"/>
      <c r="R186" s="46"/>
    </row>
    <row r="187" spans="1:18" ht="12.75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6"/>
      <c r="L187" s="46"/>
      <c r="M187" s="46"/>
      <c r="N187" s="46"/>
      <c r="O187" s="46"/>
      <c r="P187" s="46"/>
      <c r="Q187" s="46"/>
      <c r="R187" s="46"/>
    </row>
    <row r="188" spans="1:18" ht="12.75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6"/>
      <c r="L188" s="46"/>
      <c r="M188" s="46"/>
      <c r="N188" s="46"/>
      <c r="O188" s="46"/>
      <c r="P188" s="46"/>
      <c r="Q188" s="46"/>
      <c r="R188" s="46"/>
    </row>
    <row r="189" spans="1:18" ht="12.75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6"/>
      <c r="L189" s="46"/>
      <c r="M189" s="46"/>
      <c r="N189" s="46"/>
      <c r="O189" s="46"/>
      <c r="P189" s="46"/>
      <c r="Q189" s="46"/>
      <c r="R189" s="46"/>
    </row>
    <row r="190" spans="1:18" ht="12.75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6"/>
      <c r="L190" s="46"/>
      <c r="M190" s="46"/>
      <c r="N190" s="46"/>
      <c r="O190" s="46"/>
      <c r="P190" s="46"/>
      <c r="Q190" s="46"/>
      <c r="R190" s="46"/>
    </row>
    <row r="191" spans="1:18" ht="12.75">
      <c r="A191" s="43"/>
      <c r="B191" s="43"/>
      <c r="C191" s="43"/>
      <c r="D191" s="43"/>
      <c r="E191" s="43"/>
      <c r="F191" s="43"/>
      <c r="G191" s="43"/>
      <c r="H191" s="43"/>
      <c r="I191" s="43"/>
      <c r="J191" s="43"/>
      <c r="K191" s="46"/>
      <c r="L191" s="46"/>
      <c r="M191" s="46"/>
      <c r="N191" s="46"/>
      <c r="O191" s="46"/>
      <c r="P191" s="46"/>
      <c r="Q191" s="46"/>
      <c r="R191" s="46"/>
    </row>
    <row r="192" spans="1:18" ht="12.75">
      <c r="A192" s="43"/>
      <c r="B192" s="43"/>
      <c r="C192" s="43"/>
      <c r="D192" s="43"/>
      <c r="E192" s="43"/>
      <c r="F192" s="43"/>
      <c r="G192" s="43"/>
      <c r="H192" s="43"/>
      <c r="I192" s="43"/>
      <c r="J192" s="43"/>
      <c r="K192" s="46"/>
      <c r="L192" s="46"/>
      <c r="M192" s="46"/>
      <c r="N192" s="46"/>
      <c r="O192" s="46"/>
      <c r="P192" s="46"/>
      <c r="Q192" s="46"/>
      <c r="R192" s="46"/>
    </row>
    <row r="193" spans="1:18" ht="12.75">
      <c r="A193" s="43"/>
      <c r="B193" s="43"/>
      <c r="C193" s="43"/>
      <c r="D193" s="43"/>
      <c r="E193" s="43"/>
      <c r="F193" s="43"/>
      <c r="G193" s="43"/>
      <c r="H193" s="43"/>
      <c r="I193" s="43"/>
      <c r="J193" s="43"/>
      <c r="K193" s="46"/>
      <c r="L193" s="46"/>
      <c r="M193" s="46"/>
      <c r="N193" s="46"/>
      <c r="O193" s="46"/>
      <c r="P193" s="46"/>
      <c r="Q193" s="46"/>
      <c r="R193" s="46"/>
    </row>
    <row r="194" spans="1:18" ht="12.75">
      <c r="A194" s="43"/>
      <c r="B194" s="43"/>
      <c r="C194" s="43"/>
      <c r="D194" s="43"/>
      <c r="E194" s="43"/>
      <c r="F194" s="43"/>
      <c r="G194" s="43"/>
      <c r="H194" s="43"/>
      <c r="I194" s="43"/>
      <c r="J194" s="43"/>
      <c r="K194" s="46"/>
      <c r="L194" s="46"/>
      <c r="M194" s="46"/>
      <c r="N194" s="46"/>
      <c r="O194" s="46"/>
      <c r="P194" s="46"/>
      <c r="Q194" s="46"/>
      <c r="R194" s="46"/>
    </row>
    <row r="195" spans="1:18" ht="12.75">
      <c r="A195" s="43"/>
      <c r="B195" s="43"/>
      <c r="C195" s="43"/>
      <c r="D195" s="43"/>
      <c r="E195" s="43"/>
      <c r="F195" s="43"/>
      <c r="G195" s="43"/>
      <c r="H195" s="43"/>
      <c r="I195" s="43"/>
      <c r="J195" s="43"/>
      <c r="K195" s="46"/>
      <c r="L195" s="46"/>
      <c r="M195" s="46"/>
      <c r="N195" s="46"/>
      <c r="O195" s="46"/>
      <c r="P195" s="46"/>
      <c r="Q195" s="46"/>
      <c r="R195" s="46"/>
    </row>
    <row r="196" spans="1:18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</row>
    <row r="197" spans="1:18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</row>
    <row r="198" spans="1:18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</row>
    <row r="199" spans="1:18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</row>
    <row r="200" spans="1:18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</row>
    <row r="201" spans="1:18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</row>
    <row r="202" spans="1:18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</row>
    <row r="203" spans="1:18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</row>
    <row r="204" spans="1:18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</row>
    <row r="205" spans="1:18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</row>
    <row r="206" spans="1:18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</row>
    <row r="207" spans="1:18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</row>
    <row r="208" spans="1:18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</row>
    <row r="209" spans="1:18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</row>
    <row r="210" spans="1:18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</row>
    <row r="211" spans="1:18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</row>
    <row r="212" spans="1:18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</row>
    <row r="213" spans="1:18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</row>
    <row r="214" spans="1:18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</row>
    <row r="215" spans="1:18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</row>
    <row r="216" spans="1:18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</row>
    <row r="217" spans="1:18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</row>
    <row r="218" spans="1:18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</row>
    <row r="219" spans="1:18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</row>
    <row r="220" spans="1:18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</row>
    <row r="221" spans="1:18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</row>
    <row r="222" spans="1:18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</row>
    <row r="223" spans="1:18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</row>
    <row r="224" spans="1:18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</row>
    <row r="225" spans="1:18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</row>
    <row r="226" spans="1:18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</row>
    <row r="227" spans="1:18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</row>
    <row r="228" spans="1:18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</row>
    <row r="229" spans="1:18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</row>
    <row r="230" spans="1:18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</row>
    <row r="231" spans="1:18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</row>
    <row r="232" spans="1:18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</row>
    <row r="233" spans="1:18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</row>
    <row r="234" spans="1:18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</row>
    <row r="235" spans="1:18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</row>
    <row r="236" spans="1:18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</row>
    <row r="237" spans="1:18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</row>
    <row r="238" spans="1:18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</row>
    <row r="239" spans="1:18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</row>
    <row r="240" spans="1:18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</row>
    <row r="241" spans="1:18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</row>
    <row r="242" spans="1:18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</row>
    <row r="243" spans="1:18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</row>
    <row r="244" spans="1:18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</row>
    <row r="245" spans="1:18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</row>
    <row r="246" spans="1:18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</row>
    <row r="247" spans="1:18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</row>
    <row r="248" spans="1:18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</row>
    <row r="249" spans="1:18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</row>
    <row r="250" spans="1:18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</row>
    <row r="251" spans="1:18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</row>
    <row r="252" spans="1:18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</row>
    <row r="253" spans="1:18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</row>
    <row r="254" spans="1:18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</row>
    <row r="255" spans="1:18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</row>
    <row r="256" spans="1:18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</row>
    <row r="257" spans="1:18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</row>
    <row r="258" spans="1:18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</row>
    <row r="259" spans="1:18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</row>
    <row r="260" spans="1:18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</row>
    <row r="261" spans="1:18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</row>
    <row r="262" spans="1:18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</row>
    <row r="263" spans="1:18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</row>
    <row r="264" spans="1:18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</row>
    <row r="265" spans="1:18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</row>
    <row r="266" spans="1:18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</row>
    <row r="267" spans="1:18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</row>
    <row r="268" spans="1:18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</row>
    <row r="269" spans="1:18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</row>
    <row r="270" spans="1:18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</row>
    <row r="271" spans="1:18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</row>
    <row r="272" spans="1:18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</row>
    <row r="273" spans="1:18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</row>
    <row r="274" spans="1:18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</row>
    <row r="275" spans="1:18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</row>
    <row r="276" spans="1:18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</row>
    <row r="277" spans="1:18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</row>
    <row r="278" spans="1:18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</row>
    <row r="279" spans="1:18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</row>
    <row r="280" spans="1:18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</row>
    <row r="281" spans="1:18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</row>
    <row r="282" spans="1:18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</row>
    <row r="283" spans="1:18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</row>
    <row r="284" spans="1:18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</row>
    <row r="285" spans="1:18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</row>
    <row r="286" spans="1:18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</row>
    <row r="287" spans="1:18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</row>
    <row r="288" spans="1:18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</row>
    <row r="289" spans="1:18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</row>
    <row r="290" spans="1:18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</row>
    <row r="291" spans="1:18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</row>
    <row r="292" spans="1:18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</row>
    <row r="293" spans="1:18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</row>
    <row r="294" spans="1:18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</row>
    <row r="295" spans="1:18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</row>
    <row r="296" spans="1:18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</row>
    <row r="297" spans="1:18" ht="12.75">
      <c r="A297" s="46"/>
      <c r="B297" s="46"/>
      <c r="C297" s="46"/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</row>
  </sheetData>
  <mergeCells count="8">
    <mergeCell ref="A107:K107"/>
    <mergeCell ref="A2:J2"/>
    <mergeCell ref="A3:J3"/>
    <mergeCell ref="A4:J4"/>
    <mergeCell ref="H18:J18"/>
    <mergeCell ref="D18:F18"/>
    <mergeCell ref="A105:J105"/>
    <mergeCell ref="A106:J106"/>
  </mergeCells>
  <printOptions horizontalCentered="1"/>
  <pageMargins left="0.25" right="0" top="0.3" bottom="0" header="0.15" footer="0.25"/>
  <pageSetup fitToHeight="0" fitToWidth="0" horizontalDpi="600" verticalDpi="6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4"/>
  <sheetViews>
    <sheetView zoomScale="75" zoomScaleNormal="75" workbookViewId="0" topLeftCell="A66">
      <selection activeCell="H89" sqref="H89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8" width="15.7109375" style="0" customWidth="1"/>
    <col min="9" max="9" width="2.7109375" style="0" customWidth="1"/>
    <col min="10" max="10" width="18.7109375" style="0" customWidth="1"/>
    <col min="12" max="12" width="9.7109375" style="0" customWidth="1"/>
  </cols>
  <sheetData>
    <row r="1" spans="1:11" ht="15.75">
      <c r="A1" s="165" t="s">
        <v>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</row>
    <row r="2" spans="1:11" ht="12.75">
      <c r="A2" s="166" t="s">
        <v>23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.75">
      <c r="A3" s="166" t="s">
        <v>24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</row>
    <row r="4" spans="1:7" ht="12.75">
      <c r="A4" s="36"/>
      <c r="B4" s="36"/>
      <c r="C4" s="36"/>
      <c r="D4" s="36"/>
      <c r="E4" s="36"/>
      <c r="F4" s="36"/>
      <c r="G4" s="36"/>
    </row>
    <row r="5" spans="1:12" ht="13.5" thickBot="1">
      <c r="A5" s="56" t="s">
        <v>224</v>
      </c>
      <c r="B5" s="37"/>
      <c r="C5" s="37"/>
      <c r="D5" s="37"/>
      <c r="E5" s="37"/>
      <c r="F5" s="37"/>
      <c r="G5" s="37"/>
      <c r="H5" s="38"/>
      <c r="I5" s="38"/>
      <c r="J5" s="38"/>
      <c r="K5" s="20"/>
      <c r="L5" s="20"/>
    </row>
    <row r="6" spans="1:7" ht="15.75">
      <c r="A6" s="30"/>
      <c r="B6" s="28"/>
      <c r="C6" s="25"/>
      <c r="D6" s="26"/>
      <c r="E6" s="26"/>
      <c r="F6" s="26"/>
      <c r="G6" s="29"/>
    </row>
    <row r="7" spans="1:7" ht="15.75">
      <c r="A7" s="57" t="s">
        <v>225</v>
      </c>
      <c r="B7" s="28"/>
      <c r="C7" s="25"/>
      <c r="D7" s="26"/>
      <c r="E7" s="26"/>
      <c r="F7" s="26"/>
      <c r="G7" s="29"/>
    </row>
    <row r="8" spans="1:10" ht="15.75">
      <c r="A8" s="86" t="s">
        <v>214</v>
      </c>
      <c r="B8" s="28"/>
      <c r="C8" s="25"/>
      <c r="D8" s="26"/>
      <c r="E8" s="26"/>
      <c r="F8" s="26"/>
      <c r="G8" s="29"/>
      <c r="J8" s="79"/>
    </row>
    <row r="9" spans="1:10" ht="15.75">
      <c r="A9" s="57"/>
      <c r="B9" s="28"/>
      <c r="C9" s="25"/>
      <c r="D9" s="26"/>
      <c r="E9" s="26"/>
      <c r="F9" s="26"/>
      <c r="G9" s="29"/>
      <c r="H9" s="125"/>
      <c r="J9" s="21" t="s">
        <v>59</v>
      </c>
    </row>
    <row r="10" spans="1:10" ht="15.75">
      <c r="A10" s="57"/>
      <c r="B10" s="28"/>
      <c r="C10" s="25"/>
      <c r="D10" s="26"/>
      <c r="E10" s="26"/>
      <c r="F10" s="26"/>
      <c r="G10" s="29"/>
      <c r="H10" s="135" t="s">
        <v>129</v>
      </c>
      <c r="I10" s="10"/>
      <c r="J10" s="21" t="s">
        <v>70</v>
      </c>
    </row>
    <row r="11" spans="1:10" ht="15.75">
      <c r="A11" s="57"/>
      <c r="B11" s="28"/>
      <c r="C11" s="25"/>
      <c r="D11" s="26"/>
      <c r="E11" s="26"/>
      <c r="F11" s="26"/>
      <c r="G11" s="29"/>
      <c r="H11" s="135" t="s">
        <v>127</v>
      </c>
      <c r="I11" s="10"/>
      <c r="J11" s="67" t="s">
        <v>127</v>
      </c>
    </row>
    <row r="12" spans="1:10" ht="15.75">
      <c r="A12" s="57"/>
      <c r="B12" s="28"/>
      <c r="C12" s="25"/>
      <c r="D12" s="26"/>
      <c r="E12" s="26"/>
      <c r="F12" s="26"/>
      <c r="G12" s="29"/>
      <c r="H12" s="122" t="s">
        <v>19</v>
      </c>
      <c r="I12" s="10"/>
      <c r="J12" s="21" t="s">
        <v>19</v>
      </c>
    </row>
    <row r="13" spans="1:10" ht="15.75">
      <c r="A13" s="57"/>
      <c r="B13" s="28"/>
      <c r="C13" s="25"/>
      <c r="D13" s="26"/>
      <c r="E13" s="26"/>
      <c r="F13" s="26"/>
      <c r="G13" s="29"/>
      <c r="H13" s="123" t="s">
        <v>198</v>
      </c>
      <c r="I13" s="2"/>
      <c r="J13" s="65" t="s">
        <v>213</v>
      </c>
    </row>
    <row r="14" ht="12.75">
      <c r="H14" s="125"/>
    </row>
    <row r="15" spans="8:10" ht="12.75">
      <c r="H15" s="122" t="s">
        <v>8</v>
      </c>
      <c r="J15" s="21" t="s">
        <v>8</v>
      </c>
    </row>
    <row r="16" spans="1:8" ht="12.75">
      <c r="A16" s="4" t="s">
        <v>39</v>
      </c>
      <c r="H16" s="125"/>
    </row>
    <row r="17" spans="2:13" ht="12.75">
      <c r="B17" s="51" t="s">
        <v>65</v>
      </c>
      <c r="H17" s="119">
        <f>'P&amp;L'!H45</f>
        <v>47334.21075042723</v>
      </c>
      <c r="J17" s="43">
        <v>29236</v>
      </c>
      <c r="M17" s="46"/>
    </row>
    <row r="18" spans="8:10" ht="12.75">
      <c r="H18" s="119"/>
      <c r="J18" s="43"/>
    </row>
    <row r="19" spans="2:10" ht="12.75">
      <c r="B19" s="51" t="s">
        <v>54</v>
      </c>
      <c r="H19" s="119"/>
      <c r="J19" s="43"/>
    </row>
    <row r="20" spans="3:10" ht="12.75">
      <c r="C20" t="s">
        <v>40</v>
      </c>
      <c r="H20" s="119">
        <f>'[4]cashflow'!$I$45</f>
        <v>-15043.934467471</v>
      </c>
      <c r="J20" s="43">
        <v>-12014</v>
      </c>
    </row>
    <row r="21" spans="3:10" ht="12.75">
      <c r="C21" t="s">
        <v>41</v>
      </c>
      <c r="H21" s="119">
        <f>'[4]cashflow'!$G$42</f>
        <v>2238.5382400000008</v>
      </c>
      <c r="J21" s="43">
        <v>1249</v>
      </c>
    </row>
    <row r="22" spans="3:10" ht="12.75">
      <c r="C22" t="s">
        <v>42</v>
      </c>
      <c r="H22" s="119">
        <f>'[4]cashflow'!$G$43</f>
        <v>-4553.757396176001</v>
      </c>
      <c r="J22" s="43">
        <v>-5240</v>
      </c>
    </row>
    <row r="23" spans="8:10" ht="12.75">
      <c r="H23" s="136"/>
      <c r="J23" s="49"/>
    </row>
    <row r="24" spans="2:10" ht="12.75">
      <c r="B24" s="51" t="s">
        <v>66</v>
      </c>
      <c r="H24" s="119">
        <f>SUM(H17:H22)</f>
        <v>29975.05712678023</v>
      </c>
      <c r="J24" s="43">
        <f>SUM(J17:J22)</f>
        <v>13231</v>
      </c>
    </row>
    <row r="25" spans="8:10" ht="12.75">
      <c r="H25" s="119"/>
      <c r="J25" s="43"/>
    </row>
    <row r="26" spans="2:10" ht="12.75">
      <c r="B26" s="51" t="s">
        <v>121</v>
      </c>
      <c r="H26" s="119"/>
      <c r="J26" s="43"/>
    </row>
    <row r="27" spans="3:10" ht="12.75">
      <c r="C27" t="s">
        <v>43</v>
      </c>
      <c r="H27" s="119">
        <f>SUM('[4]cashflow'!$G$49:$G$56)-1</f>
        <v>2636.4538524062737</v>
      </c>
      <c r="J27" s="43">
        <v>26659</v>
      </c>
    </row>
    <row r="28" spans="3:10" ht="12.75">
      <c r="C28" t="s">
        <v>44</v>
      </c>
      <c r="H28" s="119">
        <f>SUM('[4]cashflow'!$G$57:$G$58)</f>
        <v>-11611.410868521487</v>
      </c>
      <c r="J28" s="43">
        <v>-8708</v>
      </c>
    </row>
    <row r="29" spans="8:10" ht="12.75">
      <c r="H29" s="136"/>
      <c r="J29" s="49"/>
    </row>
    <row r="30" spans="2:10" ht="12.75">
      <c r="B30" s="14" t="s">
        <v>144</v>
      </c>
      <c r="H30" s="119">
        <f>SUM(H24:H28)</f>
        <v>21000.100110665015</v>
      </c>
      <c r="J30" s="43">
        <f>SUM(J24:J28)</f>
        <v>31182</v>
      </c>
    </row>
    <row r="31" spans="8:10" ht="12.75">
      <c r="H31" s="119"/>
      <c r="J31" s="43"/>
    </row>
    <row r="32" spans="2:10" ht="12.75">
      <c r="B32" t="s">
        <v>41</v>
      </c>
      <c r="H32" s="119">
        <f>'[4]cashflow'!$G$63</f>
        <v>-2238.5382400000008</v>
      </c>
      <c r="J32" s="43">
        <v>-4241</v>
      </c>
    </row>
    <row r="33" spans="2:10" ht="12.75">
      <c r="B33" t="s">
        <v>42</v>
      </c>
      <c r="H33" s="119">
        <f>'[4]cashflow'!$G$62</f>
        <v>4553.757396176001</v>
      </c>
      <c r="J33" s="43">
        <v>5240</v>
      </c>
    </row>
    <row r="34" spans="2:10" ht="12.75">
      <c r="B34" s="51" t="s">
        <v>171</v>
      </c>
      <c r="H34" s="119">
        <f>'[4]cashflow'!$G$64</f>
        <v>-110.41221130800017</v>
      </c>
      <c r="J34" s="43">
        <v>-910</v>
      </c>
    </row>
    <row r="35" spans="8:10" ht="12.75">
      <c r="H35" s="136"/>
      <c r="J35" s="43"/>
    </row>
    <row r="36" spans="2:10" ht="12.75">
      <c r="B36" s="14" t="s">
        <v>139</v>
      </c>
      <c r="H36" s="137">
        <f>SUM(H30:H35)</f>
        <v>23204.90705553301</v>
      </c>
      <c r="J36" s="52">
        <f>SUM(J30:J35)</f>
        <v>31271</v>
      </c>
    </row>
    <row r="37" spans="2:10" ht="12.75">
      <c r="B37" s="5" t="s">
        <v>3</v>
      </c>
      <c r="H37" s="119"/>
      <c r="J37" s="43"/>
    </row>
    <row r="38" spans="1:10" ht="12.75">
      <c r="A38" s="4" t="s">
        <v>45</v>
      </c>
      <c r="H38" s="119"/>
      <c r="J38" s="43"/>
    </row>
    <row r="39" spans="1:10" ht="12.75">
      <c r="A39" s="4"/>
      <c r="B39" s="107" t="s">
        <v>188</v>
      </c>
      <c r="H39" s="119">
        <f>'[4]cashflow'!$G$84</f>
        <v>13049</v>
      </c>
      <c r="J39" s="15">
        <v>0</v>
      </c>
    </row>
    <row r="40" spans="1:10" ht="12.75">
      <c r="A40" s="4"/>
      <c r="B40" s="107" t="s">
        <v>215</v>
      </c>
      <c r="H40" s="119">
        <f>'[4]cashflow'!$G$73</f>
        <v>0</v>
      </c>
      <c r="J40" s="15">
        <v>-40</v>
      </c>
    </row>
    <row r="41" spans="1:10" ht="12.75">
      <c r="A41" s="4"/>
      <c r="B41" s="51" t="s">
        <v>189</v>
      </c>
      <c r="H41" s="119">
        <f>'[4]cashflow'!$G$72</f>
        <v>0</v>
      </c>
      <c r="J41" s="15">
        <v>1000</v>
      </c>
    </row>
    <row r="42" spans="2:10" ht="12.75">
      <c r="B42" t="s">
        <v>46</v>
      </c>
      <c r="H42" s="119">
        <f>'[4]cashflow'!$G$70</f>
        <v>-4382.654934118</v>
      </c>
      <c r="J42" s="43">
        <v>-13999</v>
      </c>
    </row>
    <row r="43" spans="2:10" ht="12.75">
      <c r="B43" s="51" t="s">
        <v>216</v>
      </c>
      <c r="H43" s="119">
        <f>'[4]cashflow'!$G$82</f>
        <v>-5797.243859904</v>
      </c>
      <c r="J43" s="43">
        <v>-6500</v>
      </c>
    </row>
    <row r="44" spans="2:10" ht="12.75">
      <c r="B44" s="107" t="s">
        <v>120</v>
      </c>
      <c r="H44" s="119">
        <v>0</v>
      </c>
      <c r="J44" s="43">
        <v>-4378</v>
      </c>
    </row>
    <row r="45" spans="2:10" ht="12.75">
      <c r="B45" s="107" t="s">
        <v>164</v>
      </c>
      <c r="H45" s="119">
        <f>'[4]cashflow'!$G$77</f>
        <v>-10201.3578</v>
      </c>
      <c r="J45" s="43">
        <v>-5438</v>
      </c>
    </row>
    <row r="46" spans="2:10" ht="12.75">
      <c r="B46" s="107" t="s">
        <v>165</v>
      </c>
      <c r="H46" s="119">
        <f>'[4]cashflow'!$G$78</f>
        <v>-10191.553083392002</v>
      </c>
      <c r="J46" s="43">
        <v>0</v>
      </c>
    </row>
    <row r="47" spans="2:10" ht="12.75">
      <c r="B47" t="s">
        <v>47</v>
      </c>
      <c r="H47" s="119">
        <f>'[4]cashflow'!$G$71</f>
        <v>705.6382323500018</v>
      </c>
      <c r="J47" s="43">
        <v>17</v>
      </c>
    </row>
    <row r="48" spans="2:10" ht="12.75">
      <c r="B48" s="107" t="s">
        <v>219</v>
      </c>
      <c r="H48" s="119">
        <f>'[4]cashflow'!$G$81</f>
        <v>332.44869</v>
      </c>
      <c r="J48" s="43">
        <v>0</v>
      </c>
    </row>
    <row r="49" spans="2:10" ht="12.75">
      <c r="B49" s="107" t="s">
        <v>166</v>
      </c>
      <c r="H49" s="119">
        <f>'[4]cashflow'!$G$80</f>
        <v>33060.79221</v>
      </c>
      <c r="J49" s="43">
        <v>0</v>
      </c>
    </row>
    <row r="50" spans="2:10" ht="12.75">
      <c r="B50" s="107" t="s">
        <v>217</v>
      </c>
      <c r="H50" s="119">
        <v>0</v>
      </c>
      <c r="J50" s="43">
        <v>73493</v>
      </c>
    </row>
    <row r="51" spans="2:10" ht="12.75">
      <c r="B51" s="51" t="s">
        <v>124</v>
      </c>
      <c r="H51" s="119">
        <f>'[4]cashflow'!$G$75</f>
        <v>-11.11832</v>
      </c>
      <c r="J51" s="43">
        <v>-19</v>
      </c>
    </row>
    <row r="52" spans="2:10" ht="12.75">
      <c r="B52" s="107" t="s">
        <v>182</v>
      </c>
      <c r="H52" s="119">
        <f>'[4]cashflow'!$G$86</f>
        <v>-22903.25</v>
      </c>
      <c r="J52" s="15">
        <v>0</v>
      </c>
    </row>
    <row r="53" spans="2:10" ht="12.75">
      <c r="B53" s="51" t="s">
        <v>49</v>
      </c>
      <c r="H53" s="119">
        <f>'[4]cashflow'!$G$83</f>
        <v>419.21395</v>
      </c>
      <c r="J53" s="43">
        <v>1306</v>
      </c>
    </row>
    <row r="54" spans="8:10" ht="12.75">
      <c r="H54" s="119"/>
      <c r="J54" s="43"/>
    </row>
    <row r="55" spans="2:10" ht="12.75">
      <c r="B55" s="14" t="s">
        <v>167</v>
      </c>
      <c r="H55" s="137">
        <f>SUM(H39:H53)</f>
        <v>-5920.084915064</v>
      </c>
      <c r="J55" s="52">
        <f>SUM(J39:J54)</f>
        <v>45442</v>
      </c>
    </row>
    <row r="56" spans="8:10" ht="12.75">
      <c r="H56" s="119"/>
      <c r="J56" s="43"/>
    </row>
    <row r="57" spans="1:10" ht="12.75">
      <c r="A57" s="4" t="s">
        <v>48</v>
      </c>
      <c r="H57" s="119"/>
      <c r="J57" s="43"/>
    </row>
    <row r="58" spans="1:10" ht="12.75">
      <c r="A58" s="4"/>
      <c r="B58" t="s">
        <v>168</v>
      </c>
      <c r="H58" s="119">
        <f>'[4]cashflow'!$G$92</f>
        <v>-7050.696540000063</v>
      </c>
      <c r="J58" s="43">
        <v>-5720</v>
      </c>
    </row>
    <row r="59" spans="1:10" ht="12.75">
      <c r="A59" s="4"/>
      <c r="B59" t="s">
        <v>169</v>
      </c>
      <c r="H59" s="119">
        <f>'[4]cashflow'!$G$93</f>
        <v>-91920.4423</v>
      </c>
      <c r="J59" s="43">
        <v>-100</v>
      </c>
    </row>
    <row r="60" spans="1:10" ht="12.75">
      <c r="A60" s="4"/>
      <c r="B60" t="s">
        <v>170</v>
      </c>
      <c r="H60" s="119">
        <f>'[4]cashflow'!$G$94</f>
        <v>20</v>
      </c>
      <c r="J60" s="43">
        <v>0</v>
      </c>
    </row>
    <row r="61" spans="1:10" ht="12.75">
      <c r="A61" s="4"/>
      <c r="B61" t="s">
        <v>218</v>
      </c>
      <c r="H61" s="119">
        <f>'[4]cashflow'!$G$98</f>
        <v>-1599</v>
      </c>
      <c r="J61" s="43">
        <v>-1157</v>
      </c>
    </row>
    <row r="62" spans="1:10" ht="12.75">
      <c r="A62" s="4"/>
      <c r="B62" t="s">
        <v>68</v>
      </c>
      <c r="H62" s="119">
        <f>'[4]cashflow'!$G$96</f>
        <v>155038.25457679198</v>
      </c>
      <c r="J62" s="43">
        <v>25828</v>
      </c>
    </row>
    <row r="63" spans="2:10" ht="12.75">
      <c r="B63" s="51" t="s">
        <v>140</v>
      </c>
      <c r="H63" s="119">
        <f>'[4]cashflow'!$G$97</f>
        <v>-101250.23882679197</v>
      </c>
      <c r="J63" s="43">
        <v>-8217</v>
      </c>
    </row>
    <row r="64" spans="2:10" ht="12.75">
      <c r="B64" s="51" t="s">
        <v>172</v>
      </c>
      <c r="H64" s="119">
        <f>'[4]cashflow'!$G$95</f>
        <v>-2073.870479</v>
      </c>
      <c r="J64" s="43">
        <v>-1846</v>
      </c>
    </row>
    <row r="65" spans="2:10" ht="12.75">
      <c r="B65" s="51" t="s">
        <v>185</v>
      </c>
      <c r="H65" s="119">
        <f>'[4]cashflow'!$G$100</f>
        <v>-1907</v>
      </c>
      <c r="J65" s="43">
        <v>-1470</v>
      </c>
    </row>
    <row r="66" spans="2:8" ht="12.75">
      <c r="B66" s="51" t="s">
        <v>241</v>
      </c>
      <c r="H66" s="125"/>
    </row>
    <row r="67" spans="2:10" ht="12.75">
      <c r="B67" s="51" t="s">
        <v>242</v>
      </c>
      <c r="H67" s="119">
        <f>'[4]cashflow'!$G$102</f>
        <v>0</v>
      </c>
      <c r="J67" s="43">
        <v>300</v>
      </c>
    </row>
    <row r="68" spans="2:10" ht="12.75">
      <c r="B68" s="107" t="s">
        <v>240</v>
      </c>
      <c r="H68" s="119"/>
      <c r="J68" s="43"/>
    </row>
    <row r="69" spans="2:10" ht="12.75">
      <c r="B69" s="107" t="s">
        <v>211</v>
      </c>
      <c r="H69" s="119">
        <f>'[4]cashflow'!$G$101</f>
        <v>-75</v>
      </c>
      <c r="J69" s="43">
        <v>0</v>
      </c>
    </row>
    <row r="70" spans="2:10" ht="12.75">
      <c r="B70" s="107" t="s">
        <v>243</v>
      </c>
      <c r="H70" s="119">
        <f>'[4]cashflow'!$G$99</f>
        <v>-389.9157842387158</v>
      </c>
      <c r="J70" s="43">
        <v>-2499</v>
      </c>
    </row>
    <row r="71" spans="8:10" ht="12.75">
      <c r="H71" s="119"/>
      <c r="J71" s="43"/>
    </row>
    <row r="72" spans="2:10" ht="12.75">
      <c r="B72" s="14" t="s">
        <v>222</v>
      </c>
      <c r="H72" s="137">
        <f>SUM(H58:H71)</f>
        <v>-51207.90935323876</v>
      </c>
      <c r="J72" s="52">
        <f>SUM(J58:J70)</f>
        <v>5119</v>
      </c>
    </row>
    <row r="73" spans="8:10" ht="12.75">
      <c r="H73" s="119"/>
      <c r="J73" s="43"/>
    </row>
    <row r="74" spans="1:10" ht="12.75">
      <c r="A74" s="14" t="s">
        <v>223</v>
      </c>
      <c r="H74" s="119">
        <f>H36+H55+H72</f>
        <v>-33923.08721276975</v>
      </c>
      <c r="J74" s="43">
        <f>J36+J55+J72</f>
        <v>81832</v>
      </c>
    </row>
    <row r="75" spans="8:10" ht="12.75">
      <c r="H75" s="119"/>
      <c r="J75" s="43"/>
    </row>
    <row r="76" spans="1:10" ht="12.75">
      <c r="A76" s="14" t="s">
        <v>142</v>
      </c>
      <c r="H76" s="119">
        <v>229495</v>
      </c>
      <c r="J76" s="43">
        <v>209747</v>
      </c>
    </row>
    <row r="77" spans="1:10" ht="12.75">
      <c r="A77" s="4"/>
      <c r="H77" s="119"/>
      <c r="J77" s="43"/>
    </row>
    <row r="78" spans="1:10" ht="12.75">
      <c r="A78" s="4" t="s">
        <v>50</v>
      </c>
      <c r="H78" s="119">
        <f>'[4]cashflow'!$G$109</f>
        <v>-150.90769345050614</v>
      </c>
      <c r="J78" s="43">
        <v>593</v>
      </c>
    </row>
    <row r="79" spans="1:10" ht="12.75">
      <c r="A79" s="4"/>
      <c r="H79" s="119"/>
      <c r="J79" s="43"/>
    </row>
    <row r="80" spans="1:10" ht="13.5" thickBot="1">
      <c r="A80" s="14" t="s">
        <v>143</v>
      </c>
      <c r="H80" s="134">
        <f>SUM(H74:H78)</f>
        <v>195421.00509377974</v>
      </c>
      <c r="J80" s="50">
        <f>SUM(J74:J78)</f>
        <v>292172</v>
      </c>
    </row>
    <row r="81" spans="8:10" ht="12.75">
      <c r="H81" s="125"/>
      <c r="J81" s="43"/>
    </row>
    <row r="82" spans="8:10" ht="12.75">
      <c r="H82" s="125"/>
      <c r="J82" s="43"/>
    </row>
    <row r="83" spans="1:10" ht="12.75">
      <c r="A83" s="14" t="s">
        <v>51</v>
      </c>
      <c r="H83" s="125"/>
      <c r="J83" s="43"/>
    </row>
    <row r="84" spans="8:10" ht="12.75">
      <c r="H84" s="125"/>
      <c r="J84" s="43"/>
    </row>
    <row r="85" spans="2:10" ht="12.75">
      <c r="B85" s="14" t="s">
        <v>141</v>
      </c>
      <c r="H85" s="119">
        <f>'[4]cashflow'!$G$118</f>
        <v>-969</v>
      </c>
      <c r="J85" s="43">
        <v>-979</v>
      </c>
    </row>
    <row r="86" spans="2:10" ht="12.75">
      <c r="B86" s="4" t="s">
        <v>17</v>
      </c>
      <c r="H86" s="119">
        <f>'[4]cashflow'!$G$116+1</f>
        <v>66590.30041682301</v>
      </c>
      <c r="J86" s="43">
        <v>28050</v>
      </c>
    </row>
    <row r="87" spans="2:10" ht="12.75">
      <c r="B87" s="4" t="s">
        <v>52</v>
      </c>
      <c r="H87" s="119">
        <f>'[4]cashflow'!$G$117</f>
        <v>129799.69306490407</v>
      </c>
      <c r="J87" s="43">
        <v>265101</v>
      </c>
    </row>
    <row r="88" spans="8:10" ht="12.75">
      <c r="H88" s="119"/>
      <c r="J88" s="43"/>
    </row>
    <row r="89" spans="8:10" ht="13.5" thickBot="1">
      <c r="H89" s="134">
        <f>SUM(H85:H87)</f>
        <v>195420.99348172708</v>
      </c>
      <c r="J89" s="50">
        <f>SUM(J85:J87)</f>
        <v>292172</v>
      </c>
    </row>
    <row r="90" ht="12.75">
      <c r="H90" s="46"/>
    </row>
    <row r="91" ht="12.75">
      <c r="A91" s="14"/>
    </row>
    <row r="92" spans="1:12" ht="12.75">
      <c r="A92" s="167" t="s">
        <v>186</v>
      </c>
      <c r="B92" s="167"/>
      <c r="C92" s="167"/>
      <c r="D92" s="167"/>
      <c r="E92" s="167"/>
      <c r="F92" s="167"/>
      <c r="G92" s="167"/>
      <c r="H92" s="167"/>
      <c r="I92" s="167"/>
      <c r="J92" s="167"/>
      <c r="K92" s="167"/>
      <c r="L92" s="167"/>
    </row>
    <row r="93" spans="1:12" ht="12.75">
      <c r="A93" s="167" t="s">
        <v>187</v>
      </c>
      <c r="B93" s="167"/>
      <c r="C93" s="167"/>
      <c r="D93" s="167"/>
      <c r="E93" s="167"/>
      <c r="F93" s="167"/>
      <c r="G93" s="167"/>
      <c r="H93" s="167"/>
      <c r="I93" s="167"/>
      <c r="J93" s="167"/>
      <c r="K93" s="167"/>
      <c r="L93" s="167"/>
    </row>
    <row r="94" spans="1:12" ht="12.75">
      <c r="A94" s="161"/>
      <c r="B94" s="161"/>
      <c r="C94" s="161"/>
      <c r="D94" s="161"/>
      <c r="E94" s="161"/>
      <c r="F94" s="161"/>
      <c r="G94" s="161"/>
      <c r="H94" s="161"/>
      <c r="I94" s="161"/>
      <c r="J94" s="161"/>
      <c r="K94" s="161"/>
      <c r="L94" s="161"/>
    </row>
  </sheetData>
  <mergeCells count="6">
    <mergeCell ref="A94:L94"/>
    <mergeCell ref="A92:L92"/>
    <mergeCell ref="A93:L93"/>
    <mergeCell ref="A1:K1"/>
    <mergeCell ref="A2:K2"/>
    <mergeCell ref="A3:K3"/>
  </mergeCells>
  <printOptions/>
  <pageMargins left="1.19" right="0.24" top="0.33" bottom="0" header="0.24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2010-02-18T04:15:24Z</cp:lastPrinted>
  <dcterms:created xsi:type="dcterms:W3CDTF">2000-02-14T08:00:04Z</dcterms:created>
  <dcterms:modified xsi:type="dcterms:W3CDTF">2010-02-24T08:15:15Z</dcterms:modified>
  <cp:category/>
  <cp:version/>
  <cp:contentType/>
  <cp:contentStatus/>
</cp:coreProperties>
</file>